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defaultThemeVersion="124226"/>
  <mc:AlternateContent xmlns:mc="http://schemas.openxmlformats.org/markup-compatibility/2006">
    <mc:Choice Requires="x15">
      <x15ac:absPath xmlns:x15ac="http://schemas.microsoft.com/office/spreadsheetml/2010/11/ac" url="/Users/jamesmcintyre/Desktop/"/>
    </mc:Choice>
  </mc:AlternateContent>
  <xr:revisionPtr revIDLastSave="0" documentId="13_ncr:1_{5B99CA9A-C2D8-064A-B092-9F61958589D6}" xr6:coauthVersionLast="47" xr6:coauthVersionMax="47" xr10:uidLastSave="{00000000-0000-0000-0000-000000000000}"/>
  <bookViews>
    <workbookView xWindow="0" yWindow="500" windowWidth="40960" windowHeight="20840" activeTab="1" xr2:uid="{00000000-000D-0000-FFFF-FFFF00000000}"/>
  </bookViews>
  <sheets>
    <sheet name="Front Sheet" sheetId="1" state="hidden" r:id="rId1"/>
    <sheet name="SOFA to end" sheetId="4" r:id="rId2"/>
  </sheets>
  <externalReferences>
    <externalReference r:id="rId3"/>
    <externalReference r:id="rId4"/>
    <externalReference r:id="rId5"/>
  </externalReferences>
  <definedNames>
    <definedName name="_Toc49287340" localSheetId="1">'SOFA to end'!#REF!</definedName>
    <definedName name="_xlnm.Print_Area" localSheetId="0">'Front Sheet'!$A$1:$I$23</definedName>
    <definedName name="_xlnm.Print_Area" localSheetId="1">'SOFA to end'!$A$1:$L$204</definedName>
  </definedNames>
  <calcPr calcId="191029"/>
</workbook>
</file>

<file path=xl/calcChain.xml><?xml version="1.0" encoding="utf-8"?>
<calcChain xmlns="http://schemas.openxmlformats.org/spreadsheetml/2006/main">
  <c r="D105" i="4" l="1"/>
  <c r="F138" i="4" l="1"/>
  <c r="D74" i="4"/>
  <c r="J138" i="4" l="1"/>
  <c r="J129" i="4"/>
  <c r="F129" i="4"/>
  <c r="F130" i="4"/>
  <c r="F132" i="4"/>
  <c r="H130" i="4" l="1"/>
  <c r="H132" i="4"/>
  <c r="D136" i="4"/>
  <c r="H39" i="4" l="1"/>
  <c r="F39" i="4"/>
  <c r="J132" i="4"/>
  <c r="J130" i="4"/>
  <c r="H129" i="4"/>
  <c r="D133" i="4"/>
  <c r="J133" i="4" l="1"/>
  <c r="L136" i="4" l="1"/>
  <c r="J136" i="4"/>
  <c r="J141" i="4" l="1"/>
  <c r="J140" i="4"/>
  <c r="H183" i="4" l="1"/>
  <c r="H182" i="4"/>
  <c r="H178" i="4"/>
  <c r="H177" i="4"/>
  <c r="H188" i="4"/>
  <c r="D188" i="4"/>
  <c r="D161" i="4"/>
  <c r="J161" i="4" s="1"/>
  <c r="D160" i="4"/>
  <c r="J160" i="4" s="1"/>
  <c r="D159" i="4"/>
  <c r="D141" i="4"/>
  <c r="D140" i="4"/>
  <c r="D138" i="4"/>
  <c r="F136" i="4"/>
  <c r="J114" i="4"/>
  <c r="J108" i="4"/>
  <c r="J107" i="4"/>
  <c r="J106" i="4"/>
  <c r="J105" i="4"/>
  <c r="J104" i="4"/>
  <c r="J103" i="4"/>
  <c r="J102" i="4"/>
  <c r="J101" i="4"/>
  <c r="J100" i="4"/>
  <c r="J99" i="4"/>
  <c r="J98" i="4"/>
  <c r="J97" i="4"/>
  <c r="J96" i="4"/>
  <c r="J91" i="4"/>
  <c r="J86" i="4"/>
  <c r="J85" i="4"/>
  <c r="J81" i="4"/>
  <c r="J79" i="4"/>
  <c r="J74" i="4"/>
  <c r="J73" i="4"/>
  <c r="J72" i="4"/>
  <c r="J71" i="4"/>
  <c r="L55" i="4"/>
  <c r="L53" i="4"/>
  <c r="L51" i="4"/>
  <c r="L39" i="4"/>
  <c r="L25" i="4"/>
  <c r="L24" i="4"/>
  <c r="L20" i="4"/>
  <c r="L19" i="4"/>
  <c r="L18" i="4"/>
  <c r="J159" i="4" l="1"/>
  <c r="L159" i="4"/>
  <c r="L161" i="4"/>
  <c r="L160" i="4"/>
  <c r="H162" i="4"/>
  <c r="F162" i="4"/>
  <c r="D162" i="4"/>
  <c r="L48" i="4" s="1"/>
  <c r="L162" i="4" l="1"/>
  <c r="H48" i="4" s="1"/>
  <c r="J162" i="4"/>
  <c r="J87" i="4" l="1"/>
  <c r="H202" i="4" l="1"/>
  <c r="H201" i="4"/>
  <c r="H200" i="4"/>
  <c r="H199" i="4"/>
  <c r="H196" i="4"/>
  <c r="H195" i="4"/>
  <c r="H194" i="4"/>
  <c r="J111" i="4"/>
  <c r="J80" i="4"/>
  <c r="L29" i="4"/>
  <c r="J142" i="4" l="1"/>
  <c r="D203" i="4" l="1"/>
  <c r="H203" i="4" l="1"/>
  <c r="H184" i="4" l="1"/>
  <c r="D182" i="4" s="1"/>
  <c r="J82" i="4"/>
  <c r="J92" i="4"/>
  <c r="J112" i="4"/>
  <c r="H111" i="4"/>
  <c r="D36" i="4" l="1"/>
  <c r="J53" i="4" l="1"/>
  <c r="J55" i="4"/>
  <c r="F36" i="4" l="1"/>
  <c r="H36" i="4" s="1"/>
  <c r="J36" i="4" s="1"/>
  <c r="F14" i="4" l="1"/>
  <c r="H14" i="4" s="1"/>
  <c r="F92" i="4"/>
  <c r="F20" i="4" s="1"/>
  <c r="D92" i="4"/>
  <c r="D20" i="4" s="1"/>
  <c r="B184" i="4"/>
  <c r="B182" i="4"/>
  <c r="H91" i="4"/>
  <c r="H81" i="4"/>
  <c r="A118" i="4"/>
  <c r="A152" i="4" s="1"/>
  <c r="H21" i="4"/>
  <c r="H26" i="4"/>
  <c r="F82" i="4"/>
  <c r="F18" i="4" s="1"/>
  <c r="H28" i="4" l="1"/>
  <c r="H30" i="4" s="1"/>
  <c r="H42" i="4" s="1"/>
  <c r="J20" i="4"/>
  <c r="H92" i="4"/>
  <c r="D69" i="4"/>
  <c r="D175" i="4" s="1"/>
  <c r="D156" i="4" s="1"/>
  <c r="F69" i="4"/>
  <c r="J14" i="4"/>
  <c r="L14" i="4" s="1"/>
  <c r="H175" i="4" l="1"/>
  <c r="D192" i="4"/>
  <c r="H192" i="4" s="1"/>
  <c r="H44" i="4"/>
  <c r="H69" i="4"/>
  <c r="J69" i="4" l="1"/>
  <c r="L36" i="4"/>
  <c r="L26" i="4" l="1"/>
  <c r="F87" i="4" l="1"/>
  <c r="F25" i="4"/>
  <c r="H108" i="4" l="1"/>
  <c r="H107" i="4" l="1"/>
  <c r="H73" i="4" l="1"/>
  <c r="F29" i="4" l="1"/>
  <c r="D142" i="4" l="1"/>
  <c r="H80" i="4"/>
  <c r="J48" i="4" l="1"/>
  <c r="D29" i="4" l="1"/>
  <c r="D145" i="4" l="1"/>
  <c r="H179" i="4" l="1"/>
  <c r="D177" i="4" l="1"/>
  <c r="D179" i="4" s="1"/>
  <c r="H186" i="4"/>
  <c r="D183" i="4" l="1"/>
  <c r="D184" i="4" s="1"/>
  <c r="D186" i="4" s="1"/>
  <c r="F51" i="4" s="1"/>
  <c r="J51" i="4" s="1"/>
  <c r="H99" i="4" l="1"/>
  <c r="H75" i="4"/>
  <c r="H86" i="4" l="1"/>
  <c r="H131" i="4" l="1"/>
  <c r="H133" i="4" s="1"/>
  <c r="F106" i="4" s="1"/>
  <c r="F112" i="4" l="1"/>
  <c r="F24" i="4" s="1"/>
  <c r="L129" i="4"/>
  <c r="F26" i="4" l="1"/>
  <c r="L132" i="4"/>
  <c r="F131" i="4" l="1"/>
  <c r="L131" i="4" s="1"/>
  <c r="D85" i="4"/>
  <c r="D72" i="4"/>
  <c r="H72" i="4" s="1"/>
  <c r="D87" i="4" l="1"/>
  <c r="D19" i="4"/>
  <c r="J19" i="4" s="1"/>
  <c r="H85" i="4"/>
  <c r="H87" i="4" s="1"/>
  <c r="L130" i="4"/>
  <c r="L133" i="4" s="1"/>
  <c r="F133" i="4"/>
  <c r="F74" i="4" s="1"/>
  <c r="F76" i="4" s="1"/>
  <c r="F17" i="4" s="1"/>
  <c r="F21" i="4" s="1"/>
  <c r="F28" i="4" s="1"/>
  <c r="F30" i="4" s="1"/>
  <c r="F42" i="4" s="1"/>
  <c r="F44" i="4" s="1"/>
  <c r="D71" i="4" l="1"/>
  <c r="H71" i="4" s="1"/>
  <c r="D97" i="4" l="1"/>
  <c r="H97" i="4" s="1"/>
  <c r="D100" i="4" l="1"/>
  <c r="H100" i="4" s="1"/>
  <c r="F141" i="4"/>
  <c r="F140" i="4" l="1"/>
  <c r="D106" i="4"/>
  <c r="D98" i="4"/>
  <c r="H98" i="4" s="1"/>
  <c r="D96" i="4"/>
  <c r="D104" i="4"/>
  <c r="H104" i="4" s="1"/>
  <c r="H106" i="4" l="1"/>
  <c r="D103" i="4"/>
  <c r="H103" i="4" s="1"/>
  <c r="H96" i="4"/>
  <c r="H105" i="4"/>
  <c r="D102" i="4"/>
  <c r="H102" i="4" s="1"/>
  <c r="D79" i="4"/>
  <c r="D114" i="4"/>
  <c r="D101" i="4"/>
  <c r="H101" i="4" s="1"/>
  <c r="H140" i="4"/>
  <c r="L140" i="4" s="1"/>
  <c r="H141" i="4"/>
  <c r="H138" i="4" s="1"/>
  <c r="H112" i="4" l="1"/>
  <c r="D25" i="4"/>
  <c r="J25" i="4" s="1"/>
  <c r="H114" i="4"/>
  <c r="D112" i="4"/>
  <c r="D24" i="4" s="1"/>
  <c r="L138" i="4"/>
  <c r="F142" i="4"/>
  <c r="F145" i="4" s="1"/>
  <c r="H79" i="4"/>
  <c r="H82" i="4" s="1"/>
  <c r="D82" i="4"/>
  <c r="D18" i="4" s="1"/>
  <c r="J18" i="4" s="1"/>
  <c r="L141" i="4"/>
  <c r="H142" i="4"/>
  <c r="H145" i="4" s="1"/>
  <c r="L142" i="4" l="1"/>
  <c r="L145" i="4" s="1"/>
  <c r="D26" i="4"/>
  <c r="J24" i="4"/>
  <c r="J26" i="4" s="1"/>
  <c r="D76" i="4" l="1"/>
  <c r="D17" i="4" s="1"/>
  <c r="H74" i="4" l="1"/>
  <c r="H76" i="4" s="1"/>
  <c r="J17" i="4"/>
  <c r="J21" i="4" s="1"/>
  <c r="D21" i="4"/>
  <c r="D28" i="4" s="1"/>
  <c r="J28" i="4" l="1"/>
  <c r="J30" i="4" s="1"/>
  <c r="J42" i="4" s="1"/>
  <c r="D30" i="4"/>
  <c r="D42" i="4" s="1"/>
  <c r="J75" i="4" l="1"/>
  <c r="J76" i="4" s="1"/>
  <c r="D39" i="4" l="1"/>
  <c r="J39" i="4" s="1"/>
  <c r="L17" i="4"/>
  <c r="L21" i="4" s="1"/>
  <c r="L28" i="4" s="1"/>
  <c r="L30" i="4" s="1"/>
  <c r="L42" i="4" s="1"/>
  <c r="L44" i="4" s="1"/>
  <c r="J44" i="4" l="1"/>
  <c r="D44" i="4"/>
</calcChain>
</file>

<file path=xl/sharedStrings.xml><?xml version="1.0" encoding="utf-8"?>
<sst xmlns="http://schemas.openxmlformats.org/spreadsheetml/2006/main" count="195" uniqueCount="140">
  <si>
    <t>Annual report and accounts</t>
  </si>
  <si>
    <t>The Church of Scotland</t>
  </si>
  <si>
    <t>Session Clerk</t>
  </si>
  <si>
    <t>Note</t>
  </si>
  <si>
    <t>Unrestricted</t>
  </si>
  <si>
    <t>Endowment</t>
  </si>
  <si>
    <t>Funds</t>
  </si>
  <si>
    <t>Total</t>
  </si>
  <si>
    <t>Incoming Resources</t>
  </si>
  <si>
    <t>Voluntary income</t>
  </si>
  <si>
    <t>Activities for generating funds</t>
  </si>
  <si>
    <t>Charitable activities</t>
  </si>
  <si>
    <t>Governance costs</t>
  </si>
  <si>
    <t>£</t>
  </si>
  <si>
    <t>General funds</t>
  </si>
  <si>
    <t>Total Funds</t>
  </si>
  <si>
    <t>Offerings</t>
  </si>
  <si>
    <t>Tax recovered on Gift Aid</t>
  </si>
  <si>
    <t>Legacies</t>
  </si>
  <si>
    <t>Activities for Generating Funds</t>
  </si>
  <si>
    <t>Analysis of Resources Expended</t>
  </si>
  <si>
    <t>Charitable Activities</t>
  </si>
  <si>
    <t>Governance Costs</t>
  </si>
  <si>
    <t>Independent Examiner’s Fee</t>
  </si>
  <si>
    <t>Ministries and mission allocation</t>
  </si>
  <si>
    <t>Presbytery dues</t>
  </si>
  <si>
    <t>Minister’s expenses</t>
  </si>
  <si>
    <t>Pulpit supply</t>
  </si>
  <si>
    <t>Fabric repairs and maintenance</t>
  </si>
  <si>
    <t>Manse Council tax and Other expenses</t>
  </si>
  <si>
    <t>No trustee or a person related to a trustee had any personal interest in any contract or transaction entered into by the charity during the year.</t>
  </si>
  <si>
    <t>Trustee remuneration and related party transactions</t>
  </si>
  <si>
    <t>Additions during year</t>
  </si>
  <si>
    <t>Charge for year</t>
  </si>
  <si>
    <t xml:space="preserve"> Investments</t>
  </si>
  <si>
    <t>Cost</t>
  </si>
  <si>
    <t>Cumulative Depreciation</t>
  </si>
  <si>
    <t>Collections for Third Parties</t>
  </si>
  <si>
    <t>Tangible Fixed Assets</t>
  </si>
  <si>
    <t>Outgoing Resources</t>
  </si>
  <si>
    <t xml:space="preserve">Partick South Church of Scotland, Glasgow </t>
  </si>
  <si>
    <t>Congregation Number 160947</t>
  </si>
  <si>
    <t>Scottish Charity No: SC008315</t>
  </si>
  <si>
    <t>Special Offerings &amp; Donations</t>
  </si>
  <si>
    <t>Restricted Funds</t>
  </si>
  <si>
    <t>Unrestricted Funds</t>
  </si>
  <si>
    <t>Rental of Premises</t>
  </si>
  <si>
    <t>Fundraising Events</t>
  </si>
  <si>
    <t>Income from Charitable Activities</t>
  </si>
  <si>
    <t>Insurance, Heating &amp; Light</t>
  </si>
  <si>
    <t>Cleaning  and other property costs</t>
  </si>
  <si>
    <t>Miscellaneous Expenses</t>
  </si>
  <si>
    <t>Net Book Value</t>
  </si>
  <si>
    <t>Restricted</t>
  </si>
  <si>
    <t>Transfers</t>
  </si>
  <si>
    <t>Manse Reserve</t>
  </si>
  <si>
    <t>Unrestricted funds</t>
  </si>
  <si>
    <t xml:space="preserve">   General</t>
  </si>
  <si>
    <t>Designated funds</t>
  </si>
  <si>
    <t>Purposes of Designated Funds</t>
  </si>
  <si>
    <t>Christian Aid</t>
  </si>
  <si>
    <t xml:space="preserve">Heritable Property - Church Manse                  </t>
  </si>
  <si>
    <t>Notes forming part of the financial statements.</t>
  </si>
  <si>
    <t>Notes forming part of the financial statements (continued)</t>
  </si>
  <si>
    <t>Church office expenses &amp; Gifts</t>
  </si>
  <si>
    <t>Vestibule Tea room</t>
  </si>
  <si>
    <t>Receipts</t>
  </si>
  <si>
    <t>Total Receipts</t>
  </si>
  <si>
    <t>Payments</t>
  </si>
  <si>
    <t>Total Payments</t>
  </si>
  <si>
    <t>Excess / (Deficit) of Receipts over Payments for year before transfers</t>
  </si>
  <si>
    <t>Statement of Balances</t>
  </si>
  <si>
    <t xml:space="preserve">Restricted </t>
  </si>
  <si>
    <t xml:space="preserve">Endowment </t>
  </si>
  <si>
    <t>Bank &amp; Deposit Balances</t>
  </si>
  <si>
    <t>Movement in year:</t>
  </si>
  <si>
    <r>
      <t xml:space="preserve">  </t>
    </r>
    <r>
      <rPr>
        <sz val="10"/>
        <rFont val="Times New Roman"/>
        <family val="1"/>
      </rPr>
      <t xml:space="preserve">Excess of Receipts over Payments  for the year </t>
    </r>
  </si>
  <si>
    <t>Investments at market value</t>
  </si>
  <si>
    <t>Liabilities</t>
  </si>
  <si>
    <t>Bank &amp; deposit balances  brought forward</t>
  </si>
  <si>
    <t>Bank &amp; deposit balances carried forward</t>
  </si>
  <si>
    <t>Receipts &amp; Payments Account</t>
  </si>
  <si>
    <t>Movement in Cash Funds</t>
  </si>
  <si>
    <t>Debtors</t>
  </si>
  <si>
    <t>The accounts were approved by the Congregational Board  on:</t>
  </si>
  <si>
    <t>Other Notes</t>
  </si>
  <si>
    <t>Other Assets &amp; Liabilities</t>
  </si>
  <si>
    <t>Minister's Stipend</t>
  </si>
  <si>
    <t>Legacy</t>
  </si>
  <si>
    <t>Ian Stevenson</t>
  </si>
  <si>
    <t>for the year ended 31 December 2019</t>
  </si>
  <si>
    <t>For year ended 31st December 2019</t>
  </si>
  <si>
    <t>Growth Fund - Manse</t>
  </si>
  <si>
    <t>Donations to Charities from VTR</t>
  </si>
  <si>
    <t>Salary Costs</t>
  </si>
  <si>
    <t>C.H.A.S.</t>
  </si>
  <si>
    <t>CrossReach</t>
  </si>
  <si>
    <t>Lodging House Mission</t>
  </si>
  <si>
    <t>MAF</t>
  </si>
  <si>
    <t>Tearfund</t>
  </si>
  <si>
    <t>Whiteinch CAP</t>
  </si>
  <si>
    <t>Bank Interest &amp; Dividends</t>
  </si>
  <si>
    <t>Grants</t>
  </si>
  <si>
    <t>Investment deposit fund</t>
  </si>
  <si>
    <r>
      <t xml:space="preserve">Legacy - </t>
    </r>
    <r>
      <rPr>
        <sz val="12"/>
        <color rgb="FF000000"/>
        <rFont val="Times New Roman"/>
        <family val="1"/>
      </rPr>
      <t>for the use of the church as decided by the Trustees</t>
    </r>
  </si>
  <si>
    <r>
      <t>Manse Reserve fund</t>
    </r>
    <r>
      <rPr>
        <sz val="12"/>
        <color indexed="8"/>
        <rFont val="Times New Roman"/>
        <family val="1"/>
      </rPr>
      <t>: This fund includes the free proceeds following the disposal of the previous manse, restricted under normal Church of Scotland Manse rules and as such may only be spent on the acquisition of another manse, the repair of the present one or other fabric expenditure.</t>
    </r>
  </si>
  <si>
    <t>As at 31st December 2021</t>
  </si>
  <si>
    <t>All Church of Scotland congregations contribute to the National Stipend Fund which bears the costs of all ministers' stipends and employer's contributions for national insurance, pension and housing and loan fund. Stipends are paid in accordance with the national stipend scale, which is related to years of service.  For the year under review, the minimum stipend was £28,700 and the  maximum stipend (in the fifth and subsequent years) was £35,269.</t>
  </si>
  <si>
    <t>General Congregational Purposes</t>
  </si>
  <si>
    <t>Manse Fund</t>
  </si>
  <si>
    <t>General Purposes</t>
  </si>
  <si>
    <t>Donations &amp; Legacies</t>
  </si>
  <si>
    <t>Bank Interest and dividends</t>
  </si>
  <si>
    <t>Excess / (Deficit) of Receipts over Payments for year after transfers</t>
  </si>
  <si>
    <t>Bank interest</t>
  </si>
  <si>
    <t>Dividends</t>
  </si>
  <si>
    <t>Market Value</t>
  </si>
  <si>
    <t>at 1 Jan</t>
  </si>
  <si>
    <t>Purchases</t>
  </si>
  <si>
    <t>Sales</t>
  </si>
  <si>
    <t>Gain/(loss)</t>
  </si>
  <si>
    <t>in year</t>
  </si>
  <si>
    <t>at 31 Dec</t>
  </si>
  <si>
    <t>for the year ended 31 December 2022</t>
  </si>
  <si>
    <t>as at: 01/01/2022</t>
  </si>
  <si>
    <t>as at: 31/12/2022</t>
  </si>
  <si>
    <t>As at 1st January 2022</t>
  </si>
  <si>
    <t>As at 31st December 2022</t>
  </si>
  <si>
    <t>Sunday Café</t>
  </si>
  <si>
    <t>Broken Voices</t>
  </si>
  <si>
    <t>EAT &amp; Heat</t>
  </si>
  <si>
    <t>Toddler Group</t>
  </si>
  <si>
    <t>Church Treasurer</t>
  </si>
  <si>
    <t>Mrs Fiona Howorth</t>
  </si>
  <si>
    <t>During the year Mrs Mary McIntyre who is a Trustee received a salary of £2708, as an employee for providing administration support to the Treasurer, Minister and Church. Amounts expended in respect of the minister’s travelling expenses £1,024, manse council tax £3011, manse telephone and other manse related costs £550 as detailed in note 5.</t>
  </si>
  <si>
    <t>Vestibule Tearoom Costs closed 31st Dec 2021</t>
  </si>
  <si>
    <r>
      <t xml:space="preserve">Sign </t>
    </r>
    <r>
      <rPr>
        <sz val="12"/>
        <color rgb="FF000000"/>
        <rFont val="Bradley Hand Bold"/>
      </rPr>
      <t>Ian stevenson</t>
    </r>
  </si>
  <si>
    <r>
      <t xml:space="preserve">Sign </t>
    </r>
    <r>
      <rPr>
        <sz val="11"/>
        <color theme="1"/>
        <rFont val="Times New Roman"/>
        <family val="1"/>
      </rPr>
      <t>F.Howorth</t>
    </r>
  </si>
  <si>
    <t>Date 19th March 2023</t>
  </si>
  <si>
    <t>Date  19th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</si>
</sst>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Red]\-&quot;£&quot;#,##0"/>
    <numFmt numFmtId="165" formatCode="_-* #,##0.00_-;\-* #,##0.00_-;_-* &quot;-&quot;??_-;_-@_-"/>
    <numFmt numFmtId="166" formatCode="#,##0;\(#,##0\);_-* &quot;-&quot;_-;_-@_-"/>
    <numFmt numFmtId="167" formatCode="_-* #,##0_-;\-* #,##0_-;_-* &quot;-&quot;??_-;_-@_-"/>
    <numFmt numFmtId="168" formatCode="_-* #,##0_-;\(\ #,##0\);_-* &quot;-&quot;??_-;_-@_-"/>
    <numFmt numFmtId="169" formatCode="_-* #,##0_-;\(#,##0\);_-* &quot;- &quot;_-;_-@_-"/>
    <numFmt numFmtId="170" formatCode="#,##0_ ;\-#,##0\ "/>
  </numFmts>
  <fonts count="41">
    <font>
      <sz val="11"/>
      <color theme="1"/>
      <name val="Calibri"/>
      <family val="2"/>
      <scheme val="minor"/>
    </font>
    <font>
      <sz val="18"/>
      <name val="Arial"/>
      <family val="2"/>
    </font>
    <font>
      <b/>
      <sz val="12"/>
      <name val="Times New Roman"/>
      <family val="1"/>
    </font>
    <font>
      <sz val="12"/>
      <name val="Times New Roman"/>
      <family val="1"/>
    </font>
    <font>
      <b/>
      <sz val="10"/>
      <name val="Arial"/>
      <family val="2"/>
    </font>
    <font>
      <sz val="10"/>
      <name val="Arial"/>
      <family val="2"/>
    </font>
    <font>
      <sz val="11"/>
      <color indexed="8"/>
      <name val="Calibri"/>
      <family val="2"/>
    </font>
    <font>
      <sz val="12"/>
      <color indexed="8"/>
      <name val="Arial"/>
      <family val="2"/>
    </font>
    <font>
      <sz val="10"/>
      <color indexed="8"/>
      <name val="Arial"/>
      <family val="2"/>
    </font>
    <font>
      <b/>
      <sz val="10"/>
      <color indexed="8"/>
      <name val="Arial"/>
      <family val="2"/>
    </font>
    <font>
      <sz val="18"/>
      <color indexed="8"/>
      <name val="Arial"/>
      <family val="2"/>
    </font>
    <font>
      <sz val="11"/>
      <color indexed="8"/>
      <name val="Arial"/>
      <family val="2"/>
    </font>
    <font>
      <sz val="12"/>
      <color indexed="8"/>
      <name val="Calibri"/>
      <family val="2"/>
    </font>
    <font>
      <b/>
      <sz val="14"/>
      <color indexed="8"/>
      <name val="Arial"/>
      <family val="2"/>
    </font>
    <font>
      <b/>
      <sz val="11"/>
      <color indexed="8"/>
      <name val="Arial"/>
      <family val="2"/>
    </font>
    <font>
      <b/>
      <sz val="12"/>
      <color indexed="8"/>
      <name val="Calibri"/>
      <family val="2"/>
    </font>
    <font>
      <sz val="12"/>
      <color indexed="8"/>
      <name val="Times New Roman"/>
      <family val="1"/>
    </font>
    <font>
      <b/>
      <sz val="12"/>
      <color indexed="8"/>
      <name val="Times New Roman"/>
      <family val="1"/>
    </font>
    <font>
      <b/>
      <sz val="18"/>
      <color indexed="8"/>
      <name val="Arial"/>
      <family val="2"/>
    </font>
    <font>
      <sz val="8"/>
      <name val="Calibri"/>
      <family val="2"/>
    </font>
    <font>
      <sz val="10"/>
      <color theme="1"/>
      <name val="Arial"/>
      <family val="2"/>
    </font>
    <font>
      <sz val="11"/>
      <color theme="1"/>
      <name val="Times New Roman"/>
      <family val="1"/>
    </font>
    <font>
      <b/>
      <sz val="12"/>
      <color theme="1"/>
      <name val="Times New Roman"/>
      <family val="1"/>
    </font>
    <font>
      <b/>
      <sz val="11"/>
      <color theme="1"/>
      <name val="Times New Roman"/>
      <family val="1"/>
    </font>
    <font>
      <b/>
      <sz val="14"/>
      <color theme="1"/>
      <name val="Times New Roman"/>
      <family val="1"/>
    </font>
    <font>
      <sz val="10"/>
      <name val="Times New Roman"/>
      <family val="1"/>
    </font>
    <font>
      <b/>
      <sz val="10"/>
      <name val="Times New Roman"/>
      <family val="1"/>
    </font>
    <font>
      <b/>
      <u/>
      <sz val="12"/>
      <name val="Times New Roman"/>
      <family val="1"/>
    </font>
    <font>
      <sz val="11"/>
      <name val="Times New Roman"/>
      <family val="1"/>
    </font>
    <font>
      <b/>
      <sz val="14"/>
      <color indexed="8"/>
      <name val="Times New Roman"/>
      <family val="1"/>
    </font>
    <font>
      <b/>
      <sz val="11"/>
      <color indexed="8"/>
      <name val="Times New Roman"/>
      <family val="1"/>
    </font>
    <font>
      <sz val="10"/>
      <color indexed="8"/>
      <name val="Times New Roman"/>
      <family val="1"/>
    </font>
    <font>
      <b/>
      <sz val="11"/>
      <name val="Times New Roman"/>
      <family val="1"/>
    </font>
    <font>
      <b/>
      <sz val="14"/>
      <name val="Times New Roman"/>
      <family val="1"/>
    </font>
    <font>
      <b/>
      <sz val="10"/>
      <color indexed="8"/>
      <name val="Times New Roman"/>
      <family val="1"/>
    </font>
    <font>
      <sz val="11"/>
      <color indexed="8"/>
      <name val="Times New Roman"/>
      <family val="1"/>
    </font>
    <font>
      <sz val="12"/>
      <color rgb="FF000000"/>
      <name val="Times New Roman"/>
      <family val="1"/>
    </font>
    <font>
      <sz val="12"/>
      <color rgb="FF000000"/>
      <name val="Apple Chancery"/>
      <family val="4"/>
    </font>
    <font>
      <sz val="11"/>
      <color theme="1"/>
      <name val="Bradley Hand Bold"/>
    </font>
    <font>
      <sz val="11"/>
      <color theme="1"/>
      <name val="Apple Chancery"/>
      <family val="4"/>
    </font>
    <font>
      <sz val="12"/>
      <color rgb="FF000000"/>
      <name val="Bradley Hand Bold"/>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7">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bottom style="thin">
        <color auto="1"/>
      </bottom>
      <diagonal/>
    </border>
  </borders>
  <cellStyleXfs count="5">
    <xf numFmtId="0" fontId="0" fillId="0" borderId="0"/>
    <xf numFmtId="165" fontId="6" fillId="0" borderId="0" applyFont="0" applyFill="0" applyBorder="0" applyAlignment="0" applyProtection="0"/>
    <xf numFmtId="166" fontId="21" fillId="0" borderId="0" applyFill="0" applyBorder="0" applyAlignment="0" applyProtection="0"/>
    <xf numFmtId="0" fontId="5" fillId="0" borderId="0" applyNumberFormat="0" applyFill="0" applyBorder="0" applyAlignment="0" applyProtection="0"/>
    <xf numFmtId="165" fontId="6" fillId="0" borderId="0" applyFont="0" applyFill="0" applyBorder="0" applyAlignment="0" applyProtection="0"/>
  </cellStyleXfs>
  <cellXfs count="215">
    <xf numFmtId="0" fontId="0" fillId="0" borderId="0" xfId="0"/>
    <xf numFmtId="0" fontId="10" fillId="0" borderId="0" xfId="0" applyFont="1"/>
    <xf numFmtId="0" fontId="1" fillId="0" borderId="0" xfId="0" applyFont="1" applyAlignment="1">
      <alignment horizontal="center"/>
    </xf>
    <xf numFmtId="0" fontId="11" fillId="0" borderId="0" xfId="0" applyFont="1" applyAlignment="1">
      <alignment horizontal="center"/>
    </xf>
    <xf numFmtId="0" fontId="0" fillId="0" borderId="0" xfId="0" applyAlignment="1">
      <alignment vertical="center"/>
    </xf>
    <xf numFmtId="0" fontId="5" fillId="0" borderId="0" xfId="3" applyNumberFormat="1" applyFill="1" applyBorder="1" applyAlignment="1" applyProtection="1">
      <alignment vertical="top"/>
    </xf>
    <xf numFmtId="0" fontId="5" fillId="0" borderId="0" xfId="3" applyNumberFormat="1" applyFill="1" applyBorder="1" applyAlignment="1" applyProtection="1">
      <alignment horizontal="center" vertical="top"/>
    </xf>
    <xf numFmtId="4" fontId="5" fillId="0" borderId="0" xfId="3" applyNumberFormat="1" applyFill="1" applyBorder="1" applyAlignment="1" applyProtection="1">
      <alignment vertical="top"/>
    </xf>
    <xf numFmtId="4" fontId="5" fillId="0" borderId="0" xfId="3" applyNumberFormat="1" applyFill="1" applyBorder="1" applyAlignment="1" applyProtection="1">
      <alignment horizontal="right" vertical="top"/>
    </xf>
    <xf numFmtId="0" fontId="4" fillId="0" borderId="0" xfId="3" applyNumberFormat="1" applyFont="1" applyFill="1" applyBorder="1" applyAlignment="1" applyProtection="1"/>
    <xf numFmtId="14" fontId="34" fillId="0" borderId="0" xfId="2" applyNumberFormat="1" applyFont="1" applyFill="1" applyAlignment="1">
      <alignment horizontal="center" wrapText="1"/>
    </xf>
    <xf numFmtId="166" fontId="21" fillId="0" borderId="0" xfId="2" applyFill="1"/>
    <xf numFmtId="0" fontId="34" fillId="0" borderId="0" xfId="0" applyFont="1" applyAlignment="1">
      <alignment vertical="top" wrapText="1"/>
    </xf>
    <xf numFmtId="166" fontId="21" fillId="0" borderId="0" xfId="2" applyFill="1" applyBorder="1" applyAlignment="1">
      <alignment vertical="top" wrapText="1"/>
    </xf>
    <xf numFmtId="166" fontId="21" fillId="0" borderId="0" xfId="2" applyFill="1" applyBorder="1" applyAlignment="1">
      <alignment wrapText="1"/>
    </xf>
    <xf numFmtId="166" fontId="21" fillId="0" borderId="0" xfId="2" applyFill="1" applyAlignment="1"/>
    <xf numFmtId="166" fontId="23" fillId="0" borderId="1" xfId="2" applyFont="1" applyFill="1" applyBorder="1" applyAlignment="1"/>
    <xf numFmtId="166" fontId="34" fillId="0" borderId="0" xfId="2" applyFont="1" applyFill="1" applyBorder="1" applyAlignment="1">
      <alignment vertical="center"/>
    </xf>
    <xf numFmtId="166" fontId="21" fillId="0" borderId="1" xfId="2" applyFill="1" applyBorder="1"/>
    <xf numFmtId="166" fontId="21" fillId="0" borderId="0" xfId="2" applyFill="1" applyBorder="1"/>
    <xf numFmtId="166" fontId="14" fillId="0" borderId="0" xfId="2" applyFont="1" applyFill="1" applyAlignment="1">
      <alignment horizontal="center" vertical="center"/>
    </xf>
    <xf numFmtId="166" fontId="14" fillId="0" borderId="0" xfId="2" applyFont="1" applyFill="1" applyAlignment="1"/>
    <xf numFmtId="166" fontId="13" fillId="0" borderId="0" xfId="2" applyFont="1" applyFill="1" applyAlignment="1"/>
    <xf numFmtId="166" fontId="21" fillId="0" borderId="0" xfId="2" applyFill="1" applyAlignment="1">
      <alignment horizontal="center"/>
    </xf>
    <xf numFmtId="0" fontId="12" fillId="0" borderId="0" xfId="0" applyFont="1"/>
    <xf numFmtId="166" fontId="14" fillId="0" borderId="0" xfId="2" applyFont="1" applyFill="1" applyAlignment="1">
      <alignment vertical="center"/>
    </xf>
    <xf numFmtId="166" fontId="14" fillId="0" borderId="0" xfId="2" applyFont="1" applyFill="1" applyAlignment="1">
      <alignment horizontal="left" indent="1"/>
    </xf>
    <xf numFmtId="166" fontId="13" fillId="0" borderId="0" xfId="2" applyFont="1" applyFill="1"/>
    <xf numFmtId="166" fontId="21" fillId="0" borderId="0" xfId="2" applyFill="1" applyAlignment="1">
      <alignment vertical="center"/>
    </xf>
    <xf numFmtId="166" fontId="21" fillId="0" borderId="0" xfId="2" applyFill="1" applyAlignment="1">
      <alignment horizontal="left" vertical="top" indent="3"/>
    </xf>
    <xf numFmtId="167" fontId="20" fillId="0" borderId="0" xfId="1" applyNumberFormat="1" applyFont="1" applyFill="1"/>
    <xf numFmtId="166" fontId="21" fillId="0" borderId="0" xfId="2" applyFill="1" applyAlignment="1">
      <alignment horizontal="left" vertical="top" wrapText="1" indent="3"/>
    </xf>
    <xf numFmtId="166" fontId="21" fillId="0" borderId="0" xfId="2" applyFill="1" applyAlignment="1">
      <alignment horizontal="center" vertical="center"/>
    </xf>
    <xf numFmtId="166" fontId="21" fillId="0" borderId="0" xfId="2" applyFill="1" applyAlignment="1">
      <alignment horizontal="left" indent="3"/>
    </xf>
    <xf numFmtId="166" fontId="9" fillId="0" borderId="1" xfId="2" applyFont="1" applyFill="1" applyBorder="1"/>
    <xf numFmtId="0" fontId="12" fillId="0" borderId="0" xfId="0" applyFont="1" applyAlignment="1">
      <alignment vertical="center"/>
    </xf>
    <xf numFmtId="166" fontId="14" fillId="0" borderId="0" xfId="2" applyFont="1" applyFill="1"/>
    <xf numFmtId="0" fontId="8" fillId="0" borderId="0" xfId="0" applyFont="1" applyAlignment="1">
      <alignment horizontal="left" vertical="top" wrapText="1"/>
    </xf>
    <xf numFmtId="166" fontId="9" fillId="0" borderId="3" xfId="2" applyFont="1" applyFill="1" applyBorder="1"/>
    <xf numFmtId="166" fontId="9" fillId="0" borderId="0" xfId="2" applyFont="1" applyFill="1"/>
    <xf numFmtId="166" fontId="12" fillId="0" borderId="0" xfId="0" applyNumberFormat="1" applyFont="1"/>
    <xf numFmtId="166" fontId="24" fillId="0" borderId="0" xfId="2" applyFont="1" applyFill="1" applyAlignment="1">
      <alignment horizontal="left" vertical="center"/>
    </xf>
    <xf numFmtId="166" fontId="24" fillId="0" borderId="0" xfId="2" applyFont="1" applyFill="1" applyAlignment="1">
      <alignment vertical="center"/>
    </xf>
    <xf numFmtId="0" fontId="4" fillId="0" borderId="0" xfId="0" applyFont="1" applyAlignment="1">
      <alignment vertical="center" wrapText="1"/>
    </xf>
    <xf numFmtId="0" fontId="4" fillId="0" borderId="0" xfId="0" applyFont="1" applyAlignment="1">
      <alignment vertical="top" wrapText="1"/>
    </xf>
    <xf numFmtId="166" fontId="23" fillId="0" borderId="0" xfId="2" applyFont="1" applyFill="1" applyBorder="1" applyAlignment="1">
      <alignment horizontal="center" vertical="top" wrapText="1"/>
    </xf>
    <xf numFmtId="166" fontId="23" fillId="0" borderId="0" xfId="2" applyFont="1" applyFill="1" applyBorder="1" applyAlignment="1">
      <alignment vertical="top" wrapText="1"/>
    </xf>
    <xf numFmtId="166" fontId="23" fillId="0" borderId="0" xfId="2" applyFont="1" applyFill="1"/>
    <xf numFmtId="0" fontId="23" fillId="0" borderId="0" xfId="2" applyNumberFormat="1" applyFont="1" applyFill="1" applyBorder="1" applyAlignment="1">
      <alignment vertical="top" wrapText="1"/>
    </xf>
    <xf numFmtId="0" fontId="23" fillId="0" borderId="0" xfId="2" applyNumberFormat="1" applyFont="1" applyFill="1" applyBorder="1" applyAlignment="1">
      <alignment horizontal="center" vertical="top" wrapText="1"/>
    </xf>
    <xf numFmtId="0" fontId="5" fillId="0" borderId="0" xfId="0" applyFont="1" applyAlignment="1">
      <alignment vertical="center" wrapText="1"/>
    </xf>
    <xf numFmtId="0" fontId="5" fillId="0" borderId="0" xfId="0" applyFont="1" applyAlignment="1">
      <alignment vertical="top" wrapText="1"/>
    </xf>
    <xf numFmtId="0" fontId="4" fillId="0" borderId="0" xfId="0" applyFont="1" applyAlignment="1">
      <alignment horizontal="center" vertical="top" wrapText="1"/>
    </xf>
    <xf numFmtId="166" fontId="23" fillId="0" borderId="0" xfId="2" applyFont="1" applyFill="1" applyBorder="1" applyAlignment="1">
      <alignment vertical="center"/>
    </xf>
    <xf numFmtId="166" fontId="21" fillId="0" borderId="0" xfId="2" applyFill="1" applyBorder="1" applyAlignment="1">
      <alignment vertical="top"/>
    </xf>
    <xf numFmtId="166" fontId="21" fillId="0" borderId="0" xfId="2" applyFill="1" applyBorder="1" applyAlignment="1">
      <alignment vertical="center"/>
    </xf>
    <xf numFmtId="166" fontId="21" fillId="0" borderId="0" xfId="2" applyFill="1" applyBorder="1" applyAlignment="1">
      <alignment horizontal="center" vertical="top" wrapText="1"/>
    </xf>
    <xf numFmtId="166" fontId="21" fillId="0" borderId="0" xfId="2" applyFill="1" applyBorder="1" applyAlignment="1">
      <alignment horizontal="left" vertical="top" wrapText="1"/>
    </xf>
    <xf numFmtId="166" fontId="21" fillId="0" borderId="0" xfId="2" applyFill="1" applyBorder="1" applyAlignment="1">
      <alignment horizontal="center" wrapText="1"/>
    </xf>
    <xf numFmtId="166" fontId="21" fillId="0" borderId="2" xfId="2" applyFill="1" applyBorder="1" applyAlignment="1">
      <alignment vertical="top" wrapText="1"/>
    </xf>
    <xf numFmtId="166" fontId="21" fillId="0" borderId="0" xfId="2" applyFill="1" applyBorder="1" applyAlignment="1">
      <alignment vertical="center" wrapText="1"/>
    </xf>
    <xf numFmtId="166" fontId="24" fillId="0" borderId="0" xfId="2" applyFont="1" applyFill="1" applyAlignment="1">
      <alignment horizontal="left"/>
    </xf>
    <xf numFmtId="0" fontId="7" fillId="0" borderId="0" xfId="0" applyFont="1" applyAlignment="1">
      <alignment horizontal="left"/>
    </xf>
    <xf numFmtId="0" fontId="7" fillId="0" borderId="0" xfId="0" applyFont="1"/>
    <xf numFmtId="0" fontId="2" fillId="0" borderId="0" xfId="0" applyFont="1" applyAlignment="1">
      <alignment horizontal="center"/>
    </xf>
    <xf numFmtId="0" fontId="3" fillId="0" borderId="0" xfId="0" applyFont="1"/>
    <xf numFmtId="0" fontId="25" fillId="0" borderId="0" xfId="0" applyFont="1"/>
    <xf numFmtId="0" fontId="26" fillId="0" borderId="0" xfId="0" applyFont="1" applyAlignment="1">
      <alignment horizontal="center"/>
    </xf>
    <xf numFmtId="0" fontId="25" fillId="0" borderId="0" xfId="0" applyFont="1" applyAlignment="1">
      <alignment horizontal="center"/>
    </xf>
    <xf numFmtId="0" fontId="27" fillId="0" borderId="0" xfId="0" applyFont="1"/>
    <xf numFmtId="0" fontId="2" fillId="0" borderId="0" xfId="0" applyFont="1"/>
    <xf numFmtId="0" fontId="2" fillId="0" borderId="0" xfId="0" applyFont="1" applyAlignment="1">
      <alignment horizontal="right"/>
    </xf>
    <xf numFmtId="0" fontId="28" fillId="0" borderId="0" xfId="0" applyFont="1"/>
    <xf numFmtId="166" fontId="21" fillId="0" borderId="0" xfId="2" applyFill="1" applyBorder="1" applyAlignment="1"/>
    <xf numFmtId="0" fontId="32" fillId="0" borderId="0" xfId="0" applyFont="1"/>
    <xf numFmtId="0" fontId="12" fillId="0" borderId="5" xfId="0" applyFont="1" applyBorder="1" applyAlignment="1">
      <alignment vertical="center"/>
    </xf>
    <xf numFmtId="0" fontId="25" fillId="0" borderId="5" xfId="0" applyFont="1" applyBorder="1"/>
    <xf numFmtId="166" fontId="21" fillId="0" borderId="5" xfId="2" applyFill="1" applyBorder="1" applyAlignment="1"/>
    <xf numFmtId="166" fontId="21" fillId="0" borderId="5" xfId="2" applyFill="1" applyBorder="1"/>
    <xf numFmtId="166" fontId="24" fillId="0" borderId="0" xfId="2" applyFont="1" applyFill="1" applyBorder="1" applyAlignment="1">
      <alignment vertical="center"/>
    </xf>
    <xf numFmtId="0" fontId="28" fillId="0" borderId="0" xfId="0" applyFont="1" applyAlignment="1">
      <alignment horizontal="center"/>
    </xf>
    <xf numFmtId="166" fontId="22" fillId="0" borderId="0" xfId="2" applyFont="1" applyFill="1"/>
    <xf numFmtId="166" fontId="23" fillId="0" borderId="0" xfId="2" applyFont="1" applyFill="1" applyAlignment="1">
      <alignment horizontal="left"/>
    </xf>
    <xf numFmtId="166" fontId="21" fillId="0" borderId="0" xfId="2" applyFill="1" applyBorder="1" applyAlignment="1">
      <alignment horizontal="left" vertical="top" indent="1"/>
    </xf>
    <xf numFmtId="0" fontId="11" fillId="0" borderId="0" xfId="0" applyFont="1" applyAlignment="1">
      <alignment horizontal="center" vertical="top"/>
    </xf>
    <xf numFmtId="166" fontId="21" fillId="0" borderId="0" xfId="2" applyFill="1" applyBorder="1" applyAlignment="1">
      <alignment horizontal="right"/>
    </xf>
    <xf numFmtId="0" fontId="33" fillId="0" borderId="0" xfId="0" applyFont="1"/>
    <xf numFmtId="166" fontId="21" fillId="0" borderId="3" xfId="2" applyFill="1" applyBorder="1" applyAlignment="1">
      <alignment horizontal="center"/>
    </xf>
    <xf numFmtId="166" fontId="23" fillId="0" borderId="3" xfId="2" applyFont="1" applyFill="1" applyBorder="1" applyAlignment="1">
      <alignment horizontal="right"/>
    </xf>
    <xf numFmtId="166" fontId="23" fillId="0" borderId="0" xfId="2" applyFont="1" applyFill="1" applyAlignment="1">
      <alignment horizontal="right"/>
    </xf>
    <xf numFmtId="166" fontId="21" fillId="0" borderId="0" xfId="2" applyFill="1" applyBorder="1" applyAlignment="1">
      <alignment horizontal="center"/>
    </xf>
    <xf numFmtId="166" fontId="9" fillId="0" borderId="0" xfId="2" applyFont="1" applyFill="1" applyAlignment="1"/>
    <xf numFmtId="166" fontId="13" fillId="0" borderId="0" xfId="2" applyFont="1" applyFill="1" applyAlignment="1">
      <alignment vertical="center"/>
    </xf>
    <xf numFmtId="0" fontId="9" fillId="0" borderId="0" xfId="2" applyNumberFormat="1" applyFont="1" applyFill="1" applyAlignment="1">
      <alignment horizontal="center"/>
    </xf>
    <xf numFmtId="166" fontId="9" fillId="0" borderId="0" xfId="2" applyFont="1" applyFill="1" applyAlignment="1">
      <alignment horizontal="center"/>
    </xf>
    <xf numFmtId="166" fontId="9" fillId="0" borderId="4" xfId="2" applyFont="1" applyFill="1" applyBorder="1" applyAlignment="1">
      <alignment horizontal="right"/>
    </xf>
    <xf numFmtId="166" fontId="9" fillId="0" borderId="4" xfId="2" applyFont="1" applyFill="1" applyBorder="1"/>
    <xf numFmtId="166" fontId="9" fillId="0" borderId="0" xfId="2" applyFont="1" applyFill="1" applyAlignment="1">
      <alignment horizontal="center" vertical="center"/>
    </xf>
    <xf numFmtId="166" fontId="21" fillId="0" borderId="0" xfId="2" applyFill="1" applyAlignment="1">
      <alignment horizontal="left" vertical="center" wrapText="1" indent="4"/>
    </xf>
    <xf numFmtId="166" fontId="9" fillId="0" borderId="0" xfId="2" applyFont="1" applyFill="1" applyBorder="1"/>
    <xf numFmtId="165" fontId="29" fillId="0" borderId="0" xfId="1" applyFont="1" applyFill="1" applyAlignment="1">
      <alignment vertical="center"/>
    </xf>
    <xf numFmtId="165" fontId="29" fillId="0" borderId="0" xfId="1" applyFont="1" applyFill="1" applyAlignment="1">
      <alignment horizontal="left" vertical="center"/>
    </xf>
    <xf numFmtId="166" fontId="9" fillId="0" borderId="0" xfId="2" applyFont="1" applyFill="1" applyAlignment="1">
      <alignment vertical="center"/>
    </xf>
    <xf numFmtId="166" fontId="30" fillId="0" borderId="0" xfId="2" applyFont="1" applyFill="1" applyAlignment="1">
      <alignment vertical="center"/>
    </xf>
    <xf numFmtId="0" fontId="16" fillId="0" borderId="0" xfId="0" applyFont="1"/>
    <xf numFmtId="0" fontId="16" fillId="0" borderId="0" xfId="0" applyFont="1" applyAlignment="1">
      <alignment vertical="center"/>
    </xf>
    <xf numFmtId="166" fontId="34" fillId="0" borderId="0" xfId="2" applyFont="1" applyFill="1" applyAlignment="1">
      <alignment horizontal="center"/>
    </xf>
    <xf numFmtId="166" fontId="34" fillId="0" borderId="0" xfId="2" applyFont="1" applyFill="1" applyAlignment="1">
      <alignment horizontal="center" wrapText="1"/>
    </xf>
    <xf numFmtId="0" fontId="17" fillId="0" borderId="0" xfId="0" applyFont="1" applyAlignment="1">
      <alignment horizontal="center"/>
    </xf>
    <xf numFmtId="14" fontId="34" fillId="0" borderId="0" xfId="2" applyNumberFormat="1" applyFont="1" applyFill="1" applyAlignment="1">
      <alignment horizontal="center" vertical="top" wrapText="1"/>
    </xf>
    <xf numFmtId="14" fontId="34" fillId="0" borderId="0" xfId="2" applyNumberFormat="1" applyFont="1" applyFill="1" applyAlignment="1">
      <alignment vertical="top"/>
    </xf>
    <xf numFmtId="166" fontId="30" fillId="0" borderId="0" xfId="2" applyFont="1" applyFill="1"/>
    <xf numFmtId="166" fontId="34" fillId="0" borderId="0" xfId="2" applyFont="1" applyFill="1" applyAlignment="1">
      <alignment horizontal="left" indent="2"/>
    </xf>
    <xf numFmtId="0" fontId="17" fillId="0" borderId="0" xfId="0" applyFont="1" applyAlignment="1">
      <alignment horizontal="justify" vertical="center" wrapText="1"/>
    </xf>
    <xf numFmtId="0" fontId="16" fillId="0" borderId="0" xfId="0" applyFont="1" applyAlignment="1">
      <alignment horizontal="left" vertical="center" wrapText="1" indent="3"/>
    </xf>
    <xf numFmtId="0" fontId="16" fillId="0" borderId="0" xfId="0" applyFont="1" applyAlignment="1">
      <alignment horizontal="justify" vertical="center" wrapText="1"/>
    </xf>
    <xf numFmtId="166" fontId="34" fillId="0" borderId="0" xfId="2" applyFont="1" applyFill="1"/>
    <xf numFmtId="166" fontId="23" fillId="0" borderId="1" xfId="2" applyFont="1" applyFill="1" applyBorder="1"/>
    <xf numFmtId="166" fontId="23" fillId="0" borderId="0" xfId="2" applyFont="1" applyFill="1" applyBorder="1"/>
    <xf numFmtId="0" fontId="34" fillId="0" borderId="0" xfId="0" applyFont="1" applyAlignment="1">
      <alignment horizontal="left" vertical="top" wrapText="1"/>
    </xf>
    <xf numFmtId="166" fontId="24" fillId="0" borderId="0" xfId="2" applyFont="1" applyFill="1" applyAlignment="1">
      <alignment horizontal="left" vertical="top"/>
    </xf>
    <xf numFmtId="3" fontId="34" fillId="0" borderId="0" xfId="0" applyNumberFormat="1" applyFont="1" applyAlignment="1">
      <alignment vertical="top" wrapText="1"/>
    </xf>
    <xf numFmtId="0" fontId="34" fillId="0" borderId="0" xfId="2" applyNumberFormat="1" applyFont="1" applyFill="1" applyBorder="1" applyAlignment="1">
      <alignment horizontal="center" vertical="top" wrapText="1"/>
    </xf>
    <xf numFmtId="0" fontId="34" fillId="0" borderId="0" xfId="2" applyNumberFormat="1" applyFont="1" applyFill="1" applyAlignment="1">
      <alignment horizontal="center"/>
    </xf>
    <xf numFmtId="0" fontId="21" fillId="0" borderId="0" xfId="0" applyFont="1"/>
    <xf numFmtId="166" fontId="30" fillId="0" borderId="0" xfId="2" applyFont="1" applyFill="1" applyBorder="1" applyAlignment="1">
      <alignment horizontal="center" vertical="center"/>
    </xf>
    <xf numFmtId="166" fontId="30" fillId="0" borderId="0" xfId="2" applyFont="1" applyFill="1" applyBorder="1"/>
    <xf numFmtId="166" fontId="21" fillId="0" borderId="0" xfId="2" applyFill="1" applyBorder="1" applyAlignment="1">
      <alignment horizontal="center" vertical="center" wrapText="1"/>
    </xf>
    <xf numFmtId="166" fontId="23" fillId="0" borderId="0" xfId="2" applyFont="1" applyFill="1" applyAlignment="1">
      <alignment horizontal="center" vertical="center"/>
    </xf>
    <xf numFmtId="0" fontId="28" fillId="0" borderId="0" xfId="0" applyFont="1" applyAlignment="1">
      <alignment vertical="center"/>
    </xf>
    <xf numFmtId="0" fontId="34" fillId="0" borderId="0" xfId="0" applyFont="1" applyAlignment="1">
      <alignment horizontal="center" vertical="top"/>
    </xf>
    <xf numFmtId="166" fontId="34" fillId="0" borderId="0" xfId="2" applyFont="1" applyFill="1" applyBorder="1" applyAlignment="1">
      <alignment vertical="center" wrapText="1"/>
    </xf>
    <xf numFmtId="0" fontId="34" fillId="0" borderId="0" xfId="0" applyFont="1" applyAlignment="1">
      <alignment horizontal="center" vertical="top" wrapText="1"/>
    </xf>
    <xf numFmtId="166" fontId="21" fillId="0" borderId="0" xfId="2" applyFill="1" applyAlignment="1">
      <alignment horizontal="left" vertical="center" wrapText="1"/>
    </xf>
    <xf numFmtId="167" fontId="8" fillId="0" borderId="0" xfId="1" applyNumberFormat="1" applyFont="1" applyFill="1"/>
    <xf numFmtId="166" fontId="30" fillId="0" borderId="0" xfId="2" applyFont="1" applyFill="1" applyAlignment="1">
      <alignment horizontal="center" vertical="center"/>
    </xf>
    <xf numFmtId="0" fontId="31" fillId="0" borderId="0" xfId="0" applyFont="1" applyAlignment="1">
      <alignment horizontal="center" vertical="center"/>
    </xf>
    <xf numFmtId="0" fontId="34" fillId="0" borderId="0" xfId="0" applyFont="1" applyAlignment="1">
      <alignment vertical="center"/>
    </xf>
    <xf numFmtId="0" fontId="31" fillId="0" borderId="0" xfId="0" applyFont="1" applyAlignment="1">
      <alignment vertical="center"/>
    </xf>
    <xf numFmtId="166" fontId="34" fillId="0" borderId="0" xfId="2" applyFont="1" applyFill="1" applyBorder="1"/>
    <xf numFmtId="0" fontId="34" fillId="0" borderId="0" xfId="0" applyFont="1" applyAlignment="1">
      <alignment horizontal="left" vertical="top" indent="2"/>
    </xf>
    <xf numFmtId="0" fontId="31" fillId="0" borderId="0" xfId="0" applyFont="1" applyAlignment="1">
      <alignment vertical="top"/>
    </xf>
    <xf numFmtId="0" fontId="31" fillId="0" borderId="0" xfId="0" applyFont="1" applyAlignment="1">
      <alignment horizontal="left" vertical="top" wrapText="1" indent="2"/>
    </xf>
    <xf numFmtId="0" fontId="34" fillId="0" borderId="0" xfId="0" applyFont="1" applyAlignment="1">
      <alignment horizontal="left" vertical="center" wrapText="1"/>
    </xf>
    <xf numFmtId="0" fontId="34" fillId="0" borderId="0" xfId="0" applyFont="1" applyAlignment="1">
      <alignment vertical="center" wrapText="1"/>
    </xf>
    <xf numFmtId="166" fontId="21" fillId="0" borderId="1" xfId="2" applyFill="1" applyBorder="1" applyAlignment="1">
      <alignment vertical="center" wrapText="1"/>
    </xf>
    <xf numFmtId="3" fontId="31" fillId="0" borderId="0" xfId="0" applyNumberFormat="1" applyFont="1" applyAlignment="1">
      <alignment vertical="top" wrapText="1"/>
    </xf>
    <xf numFmtId="0" fontId="34" fillId="0" borderId="0" xfId="0" applyFont="1" applyAlignment="1">
      <alignment vertical="top"/>
    </xf>
    <xf numFmtId="0" fontId="34" fillId="0" borderId="0" xfId="0" applyFont="1" applyAlignment="1">
      <alignment horizontal="left" vertical="top" wrapText="1" indent="2"/>
    </xf>
    <xf numFmtId="3" fontId="34" fillId="0" borderId="0" xfId="0" applyNumberFormat="1" applyFont="1" applyAlignment="1">
      <alignment vertical="center" wrapText="1"/>
    </xf>
    <xf numFmtId="166" fontId="34" fillId="0" borderId="1" xfId="2" applyFont="1" applyFill="1" applyBorder="1" applyAlignment="1">
      <alignment vertical="center" wrapText="1"/>
    </xf>
    <xf numFmtId="166" fontId="34" fillId="0" borderId="3" xfId="2" applyFont="1" applyFill="1" applyBorder="1" applyAlignment="1">
      <alignment vertical="center" wrapText="1"/>
    </xf>
    <xf numFmtId="164" fontId="35" fillId="0" borderId="0" xfId="0" applyNumberFormat="1" applyFont="1"/>
    <xf numFmtId="166" fontId="17" fillId="0" borderId="0" xfId="2" applyFont="1" applyFill="1" applyAlignment="1">
      <alignment horizontal="left" indent="2"/>
    </xf>
    <xf numFmtId="0" fontId="12" fillId="0" borderId="0" xfId="0" applyFont="1" applyAlignment="1">
      <alignment horizontal="center"/>
    </xf>
    <xf numFmtId="0" fontId="34"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xf>
    <xf numFmtId="0" fontId="11" fillId="0" borderId="0" xfId="0" applyFont="1" applyAlignment="1">
      <alignment horizontal="left"/>
    </xf>
    <xf numFmtId="0" fontId="0" fillId="0" borderId="0" xfId="0" applyAlignment="1">
      <alignment horizontal="left" vertical="center"/>
    </xf>
    <xf numFmtId="0" fontId="1" fillId="0" borderId="0" xfId="0" applyFont="1" applyAlignment="1">
      <alignment horizontal="centerContinuous"/>
    </xf>
    <xf numFmtId="0" fontId="11" fillId="0" borderId="0" xfId="0" applyFont="1" applyAlignment="1">
      <alignment horizontal="centerContinuous"/>
    </xf>
    <xf numFmtId="0" fontId="0" fillId="0" borderId="0" xfId="0" applyAlignment="1">
      <alignment horizontal="centerContinuous"/>
    </xf>
    <xf numFmtId="0" fontId="18" fillId="0" borderId="0" xfId="0" applyFont="1" applyAlignment="1">
      <alignment horizontal="centerContinuous" vertical="center"/>
    </xf>
    <xf numFmtId="0" fontId="0" fillId="0" borderId="0" xfId="0" applyAlignment="1">
      <alignment horizontal="centerContinuous"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167" fontId="20" fillId="0" borderId="0" xfId="1" applyNumberFormat="1" applyFont="1" applyFill="1" applyAlignment="1">
      <alignment horizontal="right"/>
    </xf>
    <xf numFmtId="0" fontId="15" fillId="0" borderId="0" xfId="0" applyFont="1"/>
    <xf numFmtId="168" fontId="16" fillId="0" borderId="0" xfId="1" applyNumberFormat="1" applyFont="1" applyFill="1"/>
    <xf numFmtId="167" fontId="12" fillId="0" borderId="0" xfId="0" applyNumberFormat="1" applyFont="1"/>
    <xf numFmtId="0" fontId="17" fillId="0" borderId="0" xfId="0" applyFont="1" applyAlignment="1">
      <alignment horizontal="left"/>
    </xf>
    <xf numFmtId="166" fontId="21" fillId="2" borderId="0" xfId="2" applyFill="1"/>
    <xf numFmtId="0" fontId="29" fillId="0" borderId="0" xfId="0" applyFont="1" applyAlignment="1">
      <alignment horizontal="left" vertical="center"/>
    </xf>
    <xf numFmtId="0" fontId="17" fillId="0" borderId="0" xfId="0" applyFont="1" applyAlignment="1">
      <alignment horizontal="left" vertical="center"/>
    </xf>
    <xf numFmtId="0" fontId="12" fillId="0" borderId="0" xfId="0" applyFont="1" applyAlignment="1">
      <alignment vertical="top"/>
    </xf>
    <xf numFmtId="166" fontId="0" fillId="0" borderId="0" xfId="0" applyNumberFormat="1"/>
    <xf numFmtId="0" fontId="0" fillId="0" borderId="0" xfId="0" applyAlignment="1">
      <alignment horizontal="center"/>
    </xf>
    <xf numFmtId="0" fontId="34" fillId="0" borderId="0" xfId="0" applyFont="1" applyAlignment="1">
      <alignment horizontal="right" vertical="top" wrapText="1"/>
    </xf>
    <xf numFmtId="166" fontId="16" fillId="0" borderId="0" xfId="2" applyFont="1" applyFill="1" applyAlignment="1">
      <alignment horizontal="left" indent="2"/>
    </xf>
    <xf numFmtId="4" fontId="16" fillId="0" borderId="0" xfId="0" applyNumberFormat="1" applyFont="1"/>
    <xf numFmtId="170" fontId="20" fillId="0" borderId="0" xfId="1" applyNumberFormat="1" applyFont="1" applyFill="1" applyAlignment="1">
      <alignment horizontal="right"/>
    </xf>
    <xf numFmtId="170" fontId="5" fillId="0" borderId="0" xfId="1" applyNumberFormat="1" applyFont="1" applyFill="1"/>
    <xf numFmtId="3" fontId="21" fillId="0" borderId="0" xfId="2" applyNumberFormat="1" applyFill="1"/>
    <xf numFmtId="166" fontId="23" fillId="0" borderId="3" xfId="2" applyFont="1" applyFill="1" applyBorder="1" applyAlignment="1"/>
    <xf numFmtId="0" fontId="9" fillId="0" borderId="0" xfId="0" applyFont="1" applyAlignment="1">
      <alignment vertical="top"/>
    </xf>
    <xf numFmtId="165" fontId="16" fillId="0" borderId="0" xfId="1" applyFont="1" applyFill="1" applyAlignment="1">
      <alignment horizontal="left" vertical="center" wrapText="1" indent="1"/>
    </xf>
    <xf numFmtId="169" fontId="0" fillId="0" borderId="0" xfId="0" applyNumberFormat="1"/>
    <xf numFmtId="169" fontId="0" fillId="0" borderId="6" xfId="0" applyNumberFormat="1" applyBorder="1"/>
    <xf numFmtId="169" fontId="0" fillId="0" borderId="1" xfId="0" applyNumberFormat="1" applyBorder="1"/>
    <xf numFmtId="166" fontId="38" fillId="0" borderId="0" xfId="2" applyFont="1" applyFill="1"/>
    <xf numFmtId="0" fontId="37" fillId="0" borderId="0" xfId="0" applyFont="1"/>
    <xf numFmtId="166" fontId="22" fillId="0" borderId="0" xfId="2" applyFont="1" applyFill="1" applyAlignment="1">
      <alignment horizontal="left" indent="1"/>
    </xf>
    <xf numFmtId="0" fontId="9" fillId="0" borderId="0" xfId="0" applyFont="1" applyAlignment="1">
      <alignment horizontal="center" vertical="center"/>
    </xf>
    <xf numFmtId="0" fontId="1" fillId="0" borderId="0" xfId="0" applyFont="1" applyAlignment="1">
      <alignment horizontal="center"/>
    </xf>
    <xf numFmtId="0" fontId="11" fillId="0" borderId="0" xfId="0" applyFont="1" applyAlignment="1">
      <alignment horizontal="center"/>
    </xf>
    <xf numFmtId="0" fontId="18" fillId="0" borderId="0" xfId="0" applyFont="1" applyAlignment="1">
      <alignment horizontal="center" vertical="center"/>
    </xf>
    <xf numFmtId="0" fontId="10" fillId="0" borderId="0" xfId="0" applyFont="1" applyAlignment="1">
      <alignment horizontal="center" vertical="center"/>
    </xf>
    <xf numFmtId="166" fontId="24" fillId="0" borderId="0" xfId="2" applyFont="1" applyFill="1"/>
    <xf numFmtId="166" fontId="23" fillId="0" borderId="0" xfId="2" applyFont="1" applyFill="1" applyBorder="1" applyAlignment="1">
      <alignment horizontal="center" vertical="top"/>
    </xf>
    <xf numFmtId="166" fontId="23" fillId="0" borderId="0" xfId="2" applyFont="1" applyFill="1" applyBorder="1" applyAlignment="1">
      <alignment horizontal="center" vertical="top" wrapText="1"/>
    </xf>
    <xf numFmtId="166" fontId="23" fillId="0" borderId="0" xfId="2" applyFont="1" applyFill="1" applyBorder="1" applyAlignment="1">
      <alignment vertical="top" wrapText="1"/>
    </xf>
    <xf numFmtId="166" fontId="21" fillId="0" borderId="0" xfId="2" applyFill="1" applyAlignment="1">
      <alignment horizontal="center"/>
    </xf>
    <xf numFmtId="166" fontId="9" fillId="0" borderId="0" xfId="2" applyFont="1" applyFill="1" applyAlignment="1">
      <alignment horizontal="center" wrapText="1"/>
    </xf>
    <xf numFmtId="0" fontId="34" fillId="0" borderId="0" xfId="0" applyFont="1" applyAlignment="1">
      <alignment horizontal="right" vertical="top" wrapText="1"/>
    </xf>
    <xf numFmtId="166" fontId="14" fillId="0" borderId="0" xfId="2" applyFont="1" applyFill="1"/>
    <xf numFmtId="0" fontId="31" fillId="0" borderId="0" xfId="0" applyFont="1" applyAlignment="1">
      <alignment horizontal="left" vertical="center" wrapText="1"/>
    </xf>
    <xf numFmtId="0" fontId="31" fillId="0" borderId="0" xfId="0" applyFont="1" applyAlignment="1">
      <alignment horizontal="left" wrapText="1"/>
    </xf>
    <xf numFmtId="0" fontId="28" fillId="0" borderId="0" xfId="0" applyFont="1" applyAlignment="1">
      <alignment horizontal="left" vertical="top" wrapText="1"/>
    </xf>
    <xf numFmtId="0" fontId="17" fillId="0" borderId="0" xfId="0" applyFont="1" applyAlignment="1">
      <alignment horizontal="left" vertical="top" wrapText="1"/>
    </xf>
    <xf numFmtId="0" fontId="37" fillId="3" borderId="0" xfId="0" applyFont="1" applyFill="1"/>
    <xf numFmtId="166" fontId="8" fillId="3" borderId="0" xfId="2" applyFont="1" applyFill="1"/>
    <xf numFmtId="166" fontId="39" fillId="3" borderId="0" xfId="2" applyFont="1" applyFill="1"/>
    <xf numFmtId="166" fontId="21" fillId="3" borderId="0" xfId="2" applyFill="1" applyAlignment="1">
      <alignment vertical="center"/>
    </xf>
    <xf numFmtId="166" fontId="21" fillId="3" borderId="0" xfId="2" applyFill="1"/>
  </cellXfs>
  <cellStyles count="5">
    <cellStyle name="Comma" xfId="1" builtinId="3"/>
    <cellStyle name="Comma [0]" xfId="2" builtinId="6" customBuiltin="1"/>
    <cellStyle name="Comma 2" xfId="4" xr:uid="{00000000-0005-0000-0000-000002000000}"/>
    <cellStyle name="Normal" xfId="0" builtinId="0"/>
    <cellStyle name="Normal Arial"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ry/Partick%20South/Accounts/2021/Final%20Accounts%202021%20-%202905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ary/Partick%20South/Accounts/2020/Final%20Account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ary/Partick%20South/Trial%20Balance/Trial%20Balance%20-%20Year%20to%20Dec%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SOFA to end"/>
    </sheetNames>
    <sheetDataSet>
      <sheetData sheetId="0"/>
      <sheetData sheetId="1">
        <row r="17">
          <cell r="J17">
            <v>63572.58</v>
          </cell>
        </row>
        <row r="18">
          <cell r="J18">
            <v>4475.32</v>
          </cell>
        </row>
        <row r="19">
          <cell r="J19">
            <v>18272</v>
          </cell>
        </row>
        <row r="20">
          <cell r="J20">
            <v>0</v>
          </cell>
        </row>
        <row r="24">
          <cell r="J24">
            <v>134246.01</v>
          </cell>
        </row>
        <row r="25">
          <cell r="J25">
            <v>500</v>
          </cell>
        </row>
        <row r="39">
          <cell r="J39">
            <v>322915.87999999977</v>
          </cell>
        </row>
        <row r="44">
          <cell r="D44">
            <v>274489.58999999979</v>
          </cell>
          <cell r="H44">
            <v>0</v>
          </cell>
        </row>
        <row r="51">
          <cell r="J51">
            <v>299033.83999999997</v>
          </cell>
        </row>
        <row r="53">
          <cell r="J53">
            <v>0</v>
          </cell>
        </row>
        <row r="55">
          <cell r="L55">
            <v>0</v>
          </cell>
        </row>
        <row r="71">
          <cell r="H71">
            <v>31645.88</v>
          </cell>
        </row>
        <row r="72">
          <cell r="H72">
            <v>0</v>
          </cell>
        </row>
        <row r="73">
          <cell r="H73">
            <v>2000</v>
          </cell>
        </row>
        <row r="74">
          <cell r="H74">
            <v>16634.72</v>
          </cell>
        </row>
        <row r="75">
          <cell r="H75">
            <v>13291.98</v>
          </cell>
        </row>
        <row r="79">
          <cell r="H79">
            <v>4410</v>
          </cell>
        </row>
        <row r="81">
          <cell r="H81">
            <v>65.319999999999993</v>
          </cell>
        </row>
        <row r="85">
          <cell r="H85">
            <v>641</v>
          </cell>
        </row>
        <row r="86">
          <cell r="H86">
            <v>17631</v>
          </cell>
        </row>
        <row r="91">
          <cell r="J91">
            <v>0</v>
          </cell>
        </row>
        <row r="96">
          <cell r="H96">
            <v>32460</v>
          </cell>
        </row>
        <row r="97">
          <cell r="H97">
            <v>1593</v>
          </cell>
        </row>
        <row r="98">
          <cell r="H98">
            <v>1831.95</v>
          </cell>
        </row>
        <row r="99">
          <cell r="H99">
            <v>790</v>
          </cell>
        </row>
        <row r="100">
          <cell r="H100">
            <v>42186.049999999996</v>
          </cell>
        </row>
        <row r="101">
          <cell r="H101">
            <v>11792.689999999999</v>
          </cell>
        </row>
        <row r="102">
          <cell r="H102">
            <v>3028.1600000000003</v>
          </cell>
        </row>
        <row r="103">
          <cell r="H103">
            <v>9492.15</v>
          </cell>
        </row>
        <row r="104">
          <cell r="H104">
            <v>2334.66</v>
          </cell>
        </row>
        <row r="105">
          <cell r="H105">
            <v>13841.500000000002</v>
          </cell>
        </row>
        <row r="106">
          <cell r="H106">
            <v>8664.91</v>
          </cell>
        </row>
        <row r="108">
          <cell r="H108">
            <v>6230.94</v>
          </cell>
        </row>
        <row r="109">
          <cell r="H109">
            <v>0</v>
          </cell>
        </row>
        <row r="115">
          <cell r="H115">
            <v>500</v>
          </cell>
        </row>
        <row r="134">
          <cell r="L134">
            <v>213927.53</v>
          </cell>
        </row>
        <row r="136">
          <cell r="L136">
            <v>24011.020000000004</v>
          </cell>
        </row>
        <row r="139">
          <cell r="L139">
            <v>25448.979999999996</v>
          </cell>
        </row>
        <row r="140">
          <cell r="L140">
            <v>11101.750000000002</v>
          </cell>
        </row>
        <row r="163">
          <cell r="L163">
            <v>762387.4711359404</v>
          </cell>
        </row>
        <row r="164">
          <cell r="L164">
            <v>123855.99255121042</v>
          </cell>
        </row>
        <row r="165">
          <cell r="L165">
            <v>1208</v>
          </cell>
        </row>
        <row r="181">
          <cell r="D181">
            <v>426579</v>
          </cell>
        </row>
        <row r="182">
          <cell r="D182">
            <v>0</v>
          </cell>
        </row>
        <row r="186">
          <cell r="D186">
            <v>119013.58</v>
          </cell>
        </row>
        <row r="187">
          <cell r="D187">
            <v>8531.58</v>
          </cell>
        </row>
        <row r="190">
          <cell r="D190">
            <v>299033.83999999997</v>
          </cell>
          <cell r="H190">
            <v>307565.42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SOFA to end"/>
    </sheetNames>
    <sheetDataSet>
      <sheetData sheetId="0"/>
      <sheetData sheetId="1">
        <row r="17">
          <cell r="J17">
            <v>43883.399999999994</v>
          </cell>
        </row>
        <row r="30">
          <cell r="J30">
            <v>0</v>
          </cell>
        </row>
        <row r="83">
          <cell r="H83">
            <v>0</v>
          </cell>
        </row>
        <row r="114">
          <cell r="H114">
            <v>0</v>
          </cell>
        </row>
        <row r="198">
          <cell r="D198">
            <v>0</v>
          </cell>
        </row>
        <row r="199">
          <cell r="D199">
            <v>0</v>
          </cell>
        </row>
        <row r="200">
          <cell r="D200">
            <v>0</v>
          </cell>
        </row>
        <row r="203">
          <cell r="D203">
            <v>0</v>
          </cell>
        </row>
        <row r="204">
          <cell r="D204">
            <v>0</v>
          </cell>
        </row>
        <row r="205">
          <cell r="D205">
            <v>0</v>
          </cell>
        </row>
        <row r="206">
          <cell r="D20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0">
          <cell r="E10">
            <v>4656</v>
          </cell>
        </row>
        <row r="11">
          <cell r="E11">
            <v>9962.2000000000007</v>
          </cell>
        </row>
        <row r="12">
          <cell r="E12">
            <v>16385</v>
          </cell>
        </row>
        <row r="13">
          <cell r="J13">
            <v>3240</v>
          </cell>
        </row>
        <row r="14">
          <cell r="J14">
            <v>1480</v>
          </cell>
        </row>
        <row r="15">
          <cell r="J15">
            <v>300</v>
          </cell>
        </row>
        <row r="16">
          <cell r="J16">
            <v>540</v>
          </cell>
        </row>
        <row r="17">
          <cell r="J17">
            <v>1033.6199999999999</v>
          </cell>
        </row>
        <row r="18">
          <cell r="J18">
            <v>200</v>
          </cell>
        </row>
        <row r="19">
          <cell r="E19">
            <v>12248.39</v>
          </cell>
        </row>
        <row r="20">
          <cell r="J20">
            <v>245</v>
          </cell>
        </row>
        <row r="21">
          <cell r="J21">
            <v>118</v>
          </cell>
        </row>
        <row r="22">
          <cell r="E22">
            <v>2664.25</v>
          </cell>
        </row>
        <row r="23">
          <cell r="E23">
            <v>50000</v>
          </cell>
          <cell r="H23">
            <v>60000</v>
          </cell>
        </row>
        <row r="24">
          <cell r="H24">
            <v>2500</v>
          </cell>
        </row>
        <row r="25">
          <cell r="H25">
            <v>2000</v>
          </cell>
        </row>
        <row r="26">
          <cell r="J26">
            <v>1580.5100000000002</v>
          </cell>
        </row>
        <row r="27">
          <cell r="J27">
            <v>2418.56</v>
          </cell>
        </row>
        <row r="28">
          <cell r="H28">
            <v>1600</v>
          </cell>
        </row>
        <row r="29">
          <cell r="H29">
            <v>1800</v>
          </cell>
        </row>
        <row r="30">
          <cell r="E30">
            <v>2000</v>
          </cell>
          <cell r="H30">
            <v>5250</v>
          </cell>
        </row>
        <row r="31">
          <cell r="E31">
            <v>500</v>
          </cell>
        </row>
        <row r="32">
          <cell r="J32">
            <v>6831</v>
          </cell>
        </row>
        <row r="33">
          <cell r="J33">
            <v>135</v>
          </cell>
        </row>
        <row r="34">
          <cell r="J34">
            <v>30</v>
          </cell>
        </row>
        <row r="35">
          <cell r="J35">
            <v>220</v>
          </cell>
        </row>
        <row r="36">
          <cell r="E36">
            <v>101.84</v>
          </cell>
          <cell r="H36">
            <v>202.83</v>
          </cell>
          <cell r="J36">
            <v>304.67</v>
          </cell>
        </row>
        <row r="38">
          <cell r="E38">
            <v>115505.74999999999</v>
          </cell>
          <cell r="F38">
            <v>631.77</v>
          </cell>
          <cell r="G38">
            <v>0</v>
          </cell>
          <cell r="H38">
            <v>74736.45</v>
          </cell>
        </row>
        <row r="43">
          <cell r="J43">
            <v>7285.119999999999</v>
          </cell>
        </row>
        <row r="44">
          <cell r="J44">
            <v>715.54000000000008</v>
          </cell>
        </row>
        <row r="45">
          <cell r="J45">
            <v>120.60000000000001</v>
          </cell>
        </row>
        <row r="46">
          <cell r="J46">
            <v>13508.12</v>
          </cell>
        </row>
        <row r="47">
          <cell r="J47">
            <v>968.96</v>
          </cell>
        </row>
        <row r="48">
          <cell r="J48">
            <v>1967.6400000000003</v>
          </cell>
        </row>
        <row r="49">
          <cell r="J49">
            <v>702.95999999999992</v>
          </cell>
        </row>
        <row r="50">
          <cell r="J50">
            <v>3460.3199999999988</v>
          </cell>
        </row>
        <row r="51">
          <cell r="J51">
            <v>2686.2199999999993</v>
          </cell>
        </row>
        <row r="52">
          <cell r="J52">
            <v>32600</v>
          </cell>
        </row>
        <row r="53">
          <cell r="J53">
            <v>1443.75</v>
          </cell>
        </row>
        <row r="54">
          <cell r="J54">
            <v>189</v>
          </cell>
        </row>
        <row r="55">
          <cell r="J55">
            <v>148.16</v>
          </cell>
        </row>
        <row r="56">
          <cell r="J56">
            <v>1024.1999999999998</v>
          </cell>
        </row>
        <row r="57">
          <cell r="J57">
            <v>6.18</v>
          </cell>
        </row>
        <row r="58">
          <cell r="J58">
            <v>72.930000000000007</v>
          </cell>
        </row>
        <row r="59">
          <cell r="J59">
            <v>562.44000000000005</v>
          </cell>
        </row>
        <row r="60">
          <cell r="M60">
            <v>50000</v>
          </cell>
        </row>
        <row r="62">
          <cell r="E62">
            <v>2500</v>
          </cell>
        </row>
        <row r="63">
          <cell r="J63">
            <v>2840</v>
          </cell>
        </row>
        <row r="64">
          <cell r="J64">
            <v>1340</v>
          </cell>
        </row>
        <row r="65">
          <cell r="J65">
            <v>832.66</v>
          </cell>
        </row>
        <row r="66">
          <cell r="J66">
            <v>2059</v>
          </cell>
        </row>
        <row r="67">
          <cell r="J67">
            <v>473.52</v>
          </cell>
        </row>
        <row r="68">
          <cell r="J68">
            <v>1582.43</v>
          </cell>
        </row>
        <row r="69">
          <cell r="J69">
            <v>170.28000000000003</v>
          </cell>
        </row>
        <row r="70">
          <cell r="J70">
            <v>377.98</v>
          </cell>
        </row>
        <row r="71">
          <cell r="J71">
            <v>500</v>
          </cell>
        </row>
        <row r="72">
          <cell r="J72">
            <v>4202.58</v>
          </cell>
        </row>
        <row r="73">
          <cell r="J73">
            <v>2156.1800000000003</v>
          </cell>
        </row>
        <row r="74">
          <cell r="J74">
            <v>35220.329999999994</v>
          </cell>
        </row>
        <row r="75">
          <cell r="J75">
            <v>37.54</v>
          </cell>
        </row>
        <row r="76">
          <cell r="J76">
            <v>474</v>
          </cell>
        </row>
        <row r="77">
          <cell r="J77">
            <v>415.5</v>
          </cell>
        </row>
        <row r="78">
          <cell r="J78">
            <v>99</v>
          </cell>
        </row>
        <row r="79">
          <cell r="J79">
            <v>553.62</v>
          </cell>
        </row>
        <row r="80">
          <cell r="J80">
            <v>1367.3800000000003</v>
          </cell>
        </row>
        <row r="81">
          <cell r="J81">
            <v>625.67000000000007</v>
          </cell>
        </row>
        <row r="82">
          <cell r="J82">
            <v>2200</v>
          </cell>
        </row>
        <row r="83">
          <cell r="J83">
            <v>900</v>
          </cell>
        </row>
        <row r="84">
          <cell r="H84">
            <v>7250</v>
          </cell>
        </row>
        <row r="87">
          <cell r="F87">
            <v>0</v>
          </cell>
          <cell r="G87">
            <v>4202.58</v>
          </cell>
        </row>
        <row r="91">
          <cell r="M91">
            <v>177812.06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11"/>
  <sheetViews>
    <sheetView workbookViewId="0">
      <selection sqref="A1:XFD11"/>
    </sheetView>
  </sheetViews>
  <sheetFormatPr baseColWidth="10" defaultColWidth="8.83203125" defaultRowHeight="15"/>
  <cols>
    <col min="9" max="9" width="10.33203125" customWidth="1"/>
  </cols>
  <sheetData>
    <row r="3" spans="1:9" ht="23">
      <c r="A3" s="194" t="s">
        <v>1</v>
      </c>
      <c r="B3" s="195"/>
      <c r="C3" s="195"/>
      <c r="D3" s="195"/>
      <c r="E3" s="195"/>
      <c r="F3" s="195"/>
      <c r="G3" s="195"/>
      <c r="H3" s="195"/>
      <c r="I3" s="195"/>
    </row>
    <row r="4" spans="1:9" ht="23">
      <c r="A4" s="2"/>
      <c r="B4" s="3"/>
      <c r="C4" s="3"/>
      <c r="D4" s="3"/>
      <c r="E4" s="3"/>
      <c r="F4" s="3"/>
      <c r="G4" s="3"/>
      <c r="H4" s="3"/>
      <c r="I4" s="3"/>
    </row>
    <row r="5" spans="1:9" ht="23">
      <c r="A5" s="2"/>
      <c r="B5" s="3"/>
      <c r="C5" s="3"/>
      <c r="D5" s="3"/>
      <c r="E5" s="3"/>
      <c r="F5" s="3"/>
      <c r="G5" s="3"/>
      <c r="H5" s="3"/>
      <c r="I5" s="3"/>
    </row>
    <row r="6" spans="1:9" s="4" customFormat="1" ht="47.25" customHeight="1">
      <c r="A6" s="196" t="s">
        <v>40</v>
      </c>
      <c r="B6" s="196"/>
      <c r="C6" s="196"/>
      <c r="D6" s="196"/>
      <c r="E6" s="196"/>
      <c r="F6" s="196"/>
      <c r="G6" s="196"/>
      <c r="H6" s="196"/>
      <c r="I6" s="196"/>
    </row>
    <row r="7" spans="1:9" ht="36.75" customHeight="1">
      <c r="A7" s="197" t="s">
        <v>0</v>
      </c>
      <c r="B7" s="197"/>
      <c r="C7" s="197"/>
      <c r="D7" s="197"/>
      <c r="E7" s="197"/>
      <c r="F7" s="197"/>
      <c r="G7" s="197"/>
      <c r="H7" s="197"/>
      <c r="I7" s="197"/>
    </row>
    <row r="8" spans="1:9" ht="47.25" customHeight="1">
      <c r="A8" s="197" t="s">
        <v>90</v>
      </c>
      <c r="B8" s="197"/>
      <c r="C8" s="197"/>
      <c r="D8" s="197"/>
      <c r="E8" s="197"/>
      <c r="F8" s="197"/>
      <c r="G8" s="197"/>
      <c r="H8" s="197"/>
      <c r="I8" s="197"/>
    </row>
    <row r="9" spans="1:9" ht="23">
      <c r="A9" s="1"/>
    </row>
    <row r="10" spans="1:9" ht="35.25" customHeight="1">
      <c r="A10" s="193" t="s">
        <v>41</v>
      </c>
      <c r="B10" s="193"/>
      <c r="C10" s="193"/>
      <c r="D10" s="193"/>
      <c r="E10" s="193"/>
      <c r="F10" s="193"/>
      <c r="G10" s="193"/>
      <c r="H10" s="193"/>
      <c r="I10" s="193"/>
    </row>
    <row r="11" spans="1:9" ht="35.25" customHeight="1">
      <c r="A11" s="193" t="s">
        <v>42</v>
      </c>
      <c r="B11" s="193"/>
      <c r="C11" s="193"/>
      <c r="D11" s="193"/>
      <c r="E11" s="193"/>
      <c r="F11" s="193"/>
      <c r="G11" s="193"/>
      <c r="H11" s="193"/>
      <c r="I11" s="193"/>
    </row>
  </sheetData>
  <mergeCells count="6">
    <mergeCell ref="A11:I11"/>
    <mergeCell ref="A3:I3"/>
    <mergeCell ref="A6:I6"/>
    <mergeCell ref="A7:I7"/>
    <mergeCell ref="A8:I8"/>
    <mergeCell ref="A10:I10"/>
  </mergeCells>
  <phoneticPr fontId="19"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7"/>
  <sheetViews>
    <sheetView tabSelected="1" zoomScaleNormal="100" workbookViewId="0">
      <selection activeCell="B121" sqref="B121:L121"/>
    </sheetView>
  </sheetViews>
  <sheetFormatPr baseColWidth="10" defaultColWidth="9.1640625" defaultRowHeight="16"/>
  <cols>
    <col min="1" max="1" width="4.33203125" style="35" customWidth="1"/>
    <col min="2" max="2" width="28.5" style="24" customWidth="1"/>
    <col min="3" max="3" width="10.33203125" style="24" customWidth="1"/>
    <col min="4" max="4" width="15" style="24" customWidth="1"/>
    <col min="5" max="5" width="2.1640625" style="24" customWidth="1"/>
    <col min="6" max="6" width="13.1640625" style="24" customWidth="1"/>
    <col min="7" max="7" width="1.5" style="24" customWidth="1"/>
    <col min="8" max="8" width="13.83203125" style="24" customWidth="1"/>
    <col min="9" max="9" width="0.6640625" style="24" customWidth="1"/>
    <col min="10" max="10" width="11.5" style="24" customWidth="1"/>
    <col min="11" max="11" width="0.83203125" style="24" customWidth="1"/>
    <col min="12" max="12" width="15.33203125" style="24" customWidth="1"/>
    <col min="13" max="13" width="20.6640625" style="24" customWidth="1"/>
    <col min="14" max="16384" width="9.1640625" style="24"/>
  </cols>
  <sheetData>
    <row r="1" spans="1:13" s="156" customFormat="1" ht="23">
      <c r="A1" s="160" t="s">
        <v>1</v>
      </c>
      <c r="B1" s="161"/>
      <c r="C1" s="161"/>
      <c r="D1" s="161"/>
      <c r="E1" s="161"/>
      <c r="F1" s="161"/>
      <c r="G1" s="161"/>
      <c r="H1" s="161"/>
      <c r="I1" s="161"/>
      <c r="J1" s="162"/>
      <c r="K1" s="162"/>
      <c r="L1" s="162"/>
    </row>
    <row r="2" spans="1:13" s="156" customFormat="1" ht="13.5" customHeight="1">
      <c r="A2" s="157"/>
      <c r="B2" s="158"/>
      <c r="C2" s="158"/>
      <c r="D2" s="158"/>
      <c r="E2" s="158"/>
      <c r="F2" s="158"/>
      <c r="G2" s="158"/>
      <c r="H2" s="158"/>
      <c r="I2" s="158"/>
    </row>
    <row r="3" spans="1:13" s="159" customFormat="1" ht="23">
      <c r="A3" s="163" t="s">
        <v>40</v>
      </c>
      <c r="B3" s="163"/>
      <c r="C3" s="163"/>
      <c r="D3" s="163"/>
      <c r="E3" s="163"/>
      <c r="F3" s="163"/>
      <c r="G3" s="163"/>
      <c r="H3" s="163"/>
      <c r="I3" s="163"/>
      <c r="J3" s="164"/>
      <c r="K3" s="164"/>
      <c r="L3" s="164"/>
    </row>
    <row r="4" spans="1:13" s="156" customFormat="1" ht="23">
      <c r="A4" s="165" t="s">
        <v>0</v>
      </c>
      <c r="B4" s="165"/>
      <c r="C4" s="165"/>
      <c r="D4" s="165"/>
      <c r="E4" s="165"/>
      <c r="F4" s="165"/>
      <c r="G4" s="165"/>
      <c r="H4" s="165"/>
      <c r="I4" s="165"/>
      <c r="J4" s="162"/>
      <c r="K4" s="162"/>
      <c r="L4" s="162"/>
    </row>
    <row r="5" spans="1:13" s="156" customFormat="1" ht="23">
      <c r="A5" s="165" t="s">
        <v>123</v>
      </c>
      <c r="B5" s="165"/>
      <c r="C5" s="165"/>
      <c r="D5" s="165"/>
      <c r="E5" s="165"/>
      <c r="F5" s="165"/>
      <c r="G5" s="165"/>
      <c r="H5" s="165"/>
      <c r="I5" s="165"/>
      <c r="J5" s="162"/>
      <c r="K5" s="162"/>
      <c r="L5" s="162"/>
    </row>
    <row r="6" spans="1:13" s="156" customFormat="1" ht="15">
      <c r="A6" s="166" t="s">
        <v>41</v>
      </c>
      <c r="B6" s="166"/>
      <c r="C6" s="166"/>
      <c r="D6" s="166"/>
      <c r="E6" s="166"/>
      <c r="F6" s="166"/>
      <c r="G6" s="166"/>
      <c r="H6" s="166"/>
      <c r="I6" s="166"/>
      <c r="J6" s="162"/>
      <c r="K6" s="162"/>
      <c r="L6" s="162"/>
    </row>
    <row r="7" spans="1:13" s="156" customFormat="1" ht="15">
      <c r="A7" s="166" t="s">
        <v>42</v>
      </c>
      <c r="B7" s="166"/>
      <c r="C7" s="166"/>
      <c r="D7" s="166"/>
      <c r="E7" s="166"/>
      <c r="F7" s="166"/>
      <c r="G7" s="166"/>
      <c r="H7" s="166"/>
      <c r="I7" s="166"/>
      <c r="J7" s="162"/>
      <c r="K7" s="162"/>
      <c r="L7" s="162"/>
    </row>
    <row r="8" spans="1:13" ht="18" hidden="1">
      <c r="A8" s="41" t="s">
        <v>40</v>
      </c>
    </row>
    <row r="9" spans="1:13" ht="18" hidden="1">
      <c r="A9" s="42" t="s">
        <v>81</v>
      </c>
    </row>
    <row r="10" spans="1:13" ht="18" hidden="1">
      <c r="A10" s="42" t="s">
        <v>91</v>
      </c>
      <c r="L10" s="154"/>
    </row>
    <row r="11" spans="1:13" ht="8.5" customHeight="1">
      <c r="A11" s="42"/>
      <c r="L11" s="45"/>
    </row>
    <row r="12" spans="1:13" ht="18.75" customHeight="1">
      <c r="A12" s="43"/>
      <c r="B12" s="44" t="s">
        <v>81</v>
      </c>
      <c r="C12" s="45" t="s">
        <v>3</v>
      </c>
      <c r="D12" s="199" t="s">
        <v>4</v>
      </c>
      <c r="E12" s="199"/>
      <c r="F12" s="199" t="s">
        <v>53</v>
      </c>
      <c r="G12" s="199"/>
      <c r="H12" s="200" t="s">
        <v>5</v>
      </c>
      <c r="I12" s="200"/>
      <c r="J12" s="45" t="s">
        <v>7</v>
      </c>
      <c r="K12" s="45"/>
      <c r="L12" s="45" t="s">
        <v>7</v>
      </c>
    </row>
    <row r="13" spans="1:13">
      <c r="A13" s="43"/>
      <c r="B13" s="44"/>
      <c r="C13" s="46"/>
      <c r="D13" s="45" t="s">
        <v>6</v>
      </c>
      <c r="E13" s="45"/>
      <c r="F13" s="45" t="s">
        <v>6</v>
      </c>
      <c r="G13" s="45"/>
      <c r="H13" s="45" t="s">
        <v>6</v>
      </c>
      <c r="I13" s="45"/>
      <c r="J13" s="45" t="s">
        <v>6</v>
      </c>
      <c r="K13" s="47"/>
      <c r="L13" s="45" t="s">
        <v>6</v>
      </c>
      <c r="M13"/>
    </row>
    <row r="14" spans="1:13" ht="15.75" customHeight="1">
      <c r="A14" s="43"/>
      <c r="B14" s="44"/>
      <c r="C14" s="48"/>
      <c r="D14" s="49">
        <v>2022</v>
      </c>
      <c r="E14" s="49"/>
      <c r="F14" s="49">
        <f>+D14</f>
        <v>2022</v>
      </c>
      <c r="G14" s="49"/>
      <c r="H14" s="49">
        <f>+F14</f>
        <v>2022</v>
      </c>
      <c r="I14" s="49"/>
      <c r="J14" s="49">
        <f>+H14</f>
        <v>2022</v>
      </c>
      <c r="K14" s="49"/>
      <c r="L14" s="49">
        <f>+J14-1</f>
        <v>2021</v>
      </c>
      <c r="M14"/>
    </row>
    <row r="15" spans="1:13">
      <c r="A15" s="50"/>
      <c r="B15" s="51"/>
      <c r="C15" s="44"/>
      <c r="D15" s="52" t="s">
        <v>13</v>
      </c>
      <c r="E15" s="44"/>
      <c r="F15" s="52" t="s">
        <v>13</v>
      </c>
      <c r="G15" s="44"/>
      <c r="H15" s="52" t="s">
        <v>13</v>
      </c>
      <c r="I15" s="44"/>
      <c r="J15" s="52" t="s">
        <v>13</v>
      </c>
      <c r="K15" s="44"/>
      <c r="L15" s="52" t="s">
        <v>13</v>
      </c>
      <c r="M15"/>
    </row>
    <row r="16" spans="1:13" ht="15" customHeight="1">
      <c r="A16" s="53" t="s">
        <v>66</v>
      </c>
      <c r="B16" s="54"/>
      <c r="C16" s="54"/>
      <c r="D16" s="13"/>
      <c r="E16" s="13"/>
      <c r="F16" s="13"/>
      <c r="G16" s="13"/>
      <c r="H16" s="13"/>
      <c r="I16" s="13"/>
      <c r="J16" s="13"/>
      <c r="K16" s="13"/>
      <c r="L16" s="13"/>
      <c r="M16"/>
    </row>
    <row r="17" spans="1:13" ht="15" customHeight="1">
      <c r="A17" s="55"/>
      <c r="B17" s="13" t="s">
        <v>111</v>
      </c>
      <c r="C17" s="56">
        <v>1</v>
      </c>
      <c r="D17" s="14">
        <f>D76</f>
        <v>55674.28</v>
      </c>
      <c r="E17" s="14"/>
      <c r="F17" s="14">
        <f>F76</f>
        <v>11150</v>
      </c>
      <c r="G17" s="14"/>
      <c r="H17" s="14"/>
      <c r="I17" s="14"/>
      <c r="J17" s="14">
        <f>SUM(D17:H17)</f>
        <v>66824.28</v>
      </c>
      <c r="K17" s="14"/>
      <c r="L17" s="14">
        <f>'[1]SOFA to end'!$J$17</f>
        <v>63572.58</v>
      </c>
      <c r="M17"/>
    </row>
    <row r="18" spans="1:13" ht="18.75" customHeight="1">
      <c r="A18" s="55"/>
      <c r="B18" s="57" t="s">
        <v>10</v>
      </c>
      <c r="C18" s="56">
        <v>2</v>
      </c>
      <c r="D18" s="14">
        <f>D82</f>
        <v>5760</v>
      </c>
      <c r="E18" s="14"/>
      <c r="F18" s="14">
        <f>F82</f>
        <v>0</v>
      </c>
      <c r="G18" s="14"/>
      <c r="H18" s="14"/>
      <c r="I18" s="14"/>
      <c r="J18" s="14">
        <f>SUM(D18:H18)</f>
        <v>5760</v>
      </c>
      <c r="K18" s="14"/>
      <c r="L18" s="14">
        <f>'[1]SOFA to end'!$J$18</f>
        <v>4475.32</v>
      </c>
      <c r="M18"/>
    </row>
    <row r="19" spans="1:13" ht="18.75" customHeight="1">
      <c r="A19" s="55"/>
      <c r="B19" s="13" t="s">
        <v>112</v>
      </c>
      <c r="C19" s="56">
        <v>3</v>
      </c>
      <c r="D19" s="14">
        <f>D85+D86</f>
        <v>17180.25</v>
      </c>
      <c r="E19" s="14"/>
      <c r="F19" s="14">
        <v>0</v>
      </c>
      <c r="G19" s="14"/>
      <c r="H19" s="14"/>
      <c r="I19" s="14"/>
      <c r="J19" s="14">
        <f>SUM(D19:H19)</f>
        <v>17180.25</v>
      </c>
      <c r="K19" s="14"/>
      <c r="L19" s="14">
        <f>'[1]SOFA to end'!$J$19</f>
        <v>18272</v>
      </c>
      <c r="M19"/>
    </row>
    <row r="20" spans="1:13">
      <c r="A20" s="28"/>
      <c r="B20" s="14" t="s">
        <v>11</v>
      </c>
      <c r="C20" s="58">
        <v>4</v>
      </c>
      <c r="D20" s="14">
        <f>D92</f>
        <v>0</v>
      </c>
      <c r="E20" s="14"/>
      <c r="F20" s="14">
        <f>+F92</f>
        <v>0</v>
      </c>
      <c r="G20" s="14"/>
      <c r="H20" s="14"/>
      <c r="I20" s="14"/>
      <c r="J20" s="14">
        <f>SUM(D20:H20)</f>
        <v>0</v>
      </c>
      <c r="K20" s="14"/>
      <c r="L20" s="14">
        <f>'[1]SOFA to end'!$J$20</f>
        <v>0</v>
      </c>
      <c r="M20"/>
    </row>
    <row r="21" spans="1:13" ht="15.75" customHeight="1">
      <c r="A21" s="201" t="s">
        <v>67</v>
      </c>
      <c r="B21" s="201"/>
      <c r="C21" s="56"/>
      <c r="D21" s="59">
        <f>SUM(D17:D20)</f>
        <v>78614.53</v>
      </c>
      <c r="E21" s="13"/>
      <c r="F21" s="59">
        <f>SUM(F17:F20)</f>
        <v>11150</v>
      </c>
      <c r="G21" s="13"/>
      <c r="H21" s="59">
        <f>SUM(H17:H20)</f>
        <v>0</v>
      </c>
      <c r="I21" s="13"/>
      <c r="J21" s="59">
        <f>SUM(J17:J20)</f>
        <v>89764.53</v>
      </c>
      <c r="K21" s="13"/>
      <c r="L21" s="59">
        <f>SUM(L17:L20)</f>
        <v>86319.9</v>
      </c>
      <c r="M21"/>
    </row>
    <row r="22" spans="1:13" ht="10" customHeight="1">
      <c r="A22" s="60"/>
      <c r="B22" s="13"/>
      <c r="C22" s="56"/>
      <c r="D22" s="13"/>
      <c r="E22" s="13"/>
      <c r="F22" s="13"/>
      <c r="G22" s="13"/>
      <c r="H22" s="13"/>
      <c r="I22" s="13"/>
      <c r="J22" s="13"/>
      <c r="K22" s="13"/>
      <c r="L22" s="13"/>
      <c r="M22"/>
    </row>
    <row r="23" spans="1:13" ht="15.75" customHeight="1">
      <c r="A23" s="201" t="s">
        <v>68</v>
      </c>
      <c r="B23" s="201"/>
      <c r="C23" s="23"/>
      <c r="D23" s="13"/>
      <c r="E23" s="13"/>
      <c r="F23" s="13"/>
      <c r="G23" s="13"/>
      <c r="H23" s="13"/>
      <c r="I23" s="13"/>
      <c r="J23" s="13"/>
      <c r="K23" s="13"/>
      <c r="L23" s="13"/>
      <c r="M23"/>
    </row>
    <row r="24" spans="1:13">
      <c r="A24" s="55"/>
      <c r="B24" s="13" t="s">
        <v>11</v>
      </c>
      <c r="C24" s="56">
        <v>5</v>
      </c>
      <c r="D24" s="13">
        <f>D112</f>
        <v>119973.71</v>
      </c>
      <c r="E24" s="13"/>
      <c r="F24" s="13">
        <f>F112</f>
        <v>12172.43</v>
      </c>
      <c r="G24" s="13"/>
      <c r="H24" s="13"/>
      <c r="I24" s="13"/>
      <c r="J24" s="14">
        <f>SUM(D24:H24)</f>
        <v>132146.14000000001</v>
      </c>
      <c r="K24" s="13"/>
      <c r="L24" s="14">
        <f>'[1]SOFA to end'!$J$24</f>
        <v>134246.01</v>
      </c>
      <c r="M24"/>
    </row>
    <row r="25" spans="1:13">
      <c r="A25" s="55"/>
      <c r="B25" s="13" t="s">
        <v>12</v>
      </c>
      <c r="C25" s="56">
        <v>5</v>
      </c>
      <c r="D25" s="13">
        <f>D114</f>
        <v>500</v>
      </c>
      <c r="E25" s="13"/>
      <c r="F25" s="13">
        <f>F114</f>
        <v>0</v>
      </c>
      <c r="G25" s="13"/>
      <c r="H25" s="13">
        <v>0</v>
      </c>
      <c r="I25" s="13"/>
      <c r="J25" s="14">
        <f>SUM(D25:H25)</f>
        <v>500</v>
      </c>
      <c r="K25" s="13"/>
      <c r="L25" s="14">
        <f>'[1]SOFA to end'!$J$25</f>
        <v>500</v>
      </c>
      <c r="M25"/>
    </row>
    <row r="26" spans="1:13" ht="15.75" customHeight="1">
      <c r="A26" s="201" t="s">
        <v>69</v>
      </c>
      <c r="B26" s="201"/>
      <c r="C26" s="13"/>
      <c r="D26" s="59">
        <f>SUM(D24:D25)</f>
        <v>120473.71</v>
      </c>
      <c r="E26" s="13"/>
      <c r="F26" s="59">
        <f>SUM(F24:F25)</f>
        <v>12172.43</v>
      </c>
      <c r="G26" s="13"/>
      <c r="H26" s="59">
        <f>SUM(H24:H25)</f>
        <v>0</v>
      </c>
      <c r="I26" s="13"/>
      <c r="J26" s="59">
        <f>SUM(J24:J25)</f>
        <v>132646.14000000001</v>
      </c>
      <c r="K26" s="13"/>
      <c r="L26" s="59">
        <f>SUM(L24:L25)</f>
        <v>134746.01</v>
      </c>
      <c r="M26"/>
    </row>
    <row r="27" spans="1:13" ht="9" customHeight="1">
      <c r="A27" s="60"/>
      <c r="B27" s="13"/>
      <c r="C27" s="13"/>
      <c r="D27" s="13"/>
      <c r="E27" s="13"/>
      <c r="F27" s="13"/>
      <c r="G27" s="13"/>
      <c r="H27" s="13"/>
      <c r="I27" s="13"/>
      <c r="J27" s="13"/>
      <c r="K27" s="13"/>
      <c r="L27" s="13"/>
      <c r="M27"/>
    </row>
    <row r="28" spans="1:13" ht="28.5" customHeight="1">
      <c r="A28" s="201" t="s">
        <v>70</v>
      </c>
      <c r="B28" s="201"/>
      <c r="C28" s="13"/>
      <c r="D28" s="60">
        <f>+D21-D26-0.2</f>
        <v>-41859.380000000005</v>
      </c>
      <c r="E28" s="60"/>
      <c r="F28" s="60">
        <f>+F21-F26</f>
        <v>-1022.4300000000003</v>
      </c>
      <c r="G28" s="60"/>
      <c r="H28" s="60">
        <f>+H21-H26</f>
        <v>0</v>
      </c>
      <c r="I28" s="60"/>
      <c r="J28" s="60">
        <f>SUM(D28:H28)</f>
        <v>-42881.810000000005</v>
      </c>
      <c r="K28" s="60"/>
      <c r="L28" s="60">
        <f>L21-L26</f>
        <v>-48426.110000000015</v>
      </c>
      <c r="M28" s="176"/>
    </row>
    <row r="29" spans="1:13" ht="15.75" customHeight="1">
      <c r="A29" s="55" t="s">
        <v>54</v>
      </c>
      <c r="B29" s="54"/>
      <c r="C29" s="13"/>
      <c r="D29" s="13">
        <f>J142</f>
        <v>-2500</v>
      </c>
      <c r="E29" s="13"/>
      <c r="F29" s="13">
        <f>J133</f>
        <v>2500</v>
      </c>
      <c r="G29" s="13"/>
      <c r="H29" s="13">
        <v>0</v>
      </c>
      <c r="I29" s="13"/>
      <c r="J29" s="13">
        <v>0</v>
      </c>
      <c r="K29" s="13"/>
      <c r="L29" s="14">
        <f>'[2]SOFA to end'!J30</f>
        <v>0</v>
      </c>
      <c r="M29"/>
    </row>
    <row r="30" spans="1:13" ht="28.5" customHeight="1" thickBot="1">
      <c r="A30" s="201" t="s">
        <v>113</v>
      </c>
      <c r="B30" s="201"/>
      <c r="C30" s="13"/>
      <c r="D30" s="145">
        <f>SUM(D28:D29)</f>
        <v>-44359.380000000005</v>
      </c>
      <c r="E30" s="60"/>
      <c r="F30" s="145">
        <f>SUM(F28:F29)</f>
        <v>1477.5699999999997</v>
      </c>
      <c r="G30" s="60"/>
      <c r="H30" s="145">
        <f>SUM(H28:H29)</f>
        <v>0</v>
      </c>
      <c r="I30" s="60"/>
      <c r="J30" s="145">
        <f>SUM(J28:J29)</f>
        <v>-42881.810000000005</v>
      </c>
      <c r="K30" s="60"/>
      <c r="L30" s="145">
        <f>SUM(L28:L29)</f>
        <v>-48426.110000000015</v>
      </c>
      <c r="M30" s="176"/>
    </row>
    <row r="31" spans="1:13" ht="10" customHeight="1" thickTop="1">
      <c r="A31" s="60"/>
      <c r="B31" s="13"/>
      <c r="C31" s="13"/>
      <c r="D31" s="13"/>
      <c r="E31" s="13"/>
      <c r="F31" s="13"/>
      <c r="G31" s="13"/>
      <c r="H31" s="13"/>
      <c r="I31" s="13"/>
      <c r="J31" s="13"/>
      <c r="K31" s="13"/>
      <c r="L31" s="13"/>
      <c r="M31"/>
    </row>
    <row r="32" spans="1:13" ht="18">
      <c r="A32" s="41" t="s">
        <v>71</v>
      </c>
      <c r="B32" s="61"/>
      <c r="C32" s="61"/>
      <c r="D32" s="62"/>
      <c r="E32" s="62"/>
      <c r="F32" s="62"/>
      <c r="G32" s="62"/>
      <c r="H32" s="62"/>
      <c r="I32" s="62"/>
      <c r="J32" s="63"/>
    </row>
    <row r="33" spans="1:14" ht="18">
      <c r="A33" s="198" t="s">
        <v>106</v>
      </c>
      <c r="B33" s="198"/>
      <c r="C33" s="198"/>
      <c r="D33" s="64"/>
      <c r="E33" s="64"/>
      <c r="F33" s="65"/>
      <c r="G33" s="65"/>
      <c r="H33" s="65"/>
      <c r="I33" s="65"/>
      <c r="J33" s="65"/>
    </row>
    <row r="34" spans="1:14">
      <c r="A34" s="66"/>
      <c r="B34"/>
      <c r="C34" s="66"/>
      <c r="D34" s="67" t="s">
        <v>4</v>
      </c>
      <c r="F34" s="67" t="s">
        <v>72</v>
      </c>
      <c r="G34"/>
      <c r="H34" s="67" t="s">
        <v>73</v>
      </c>
      <c r="J34" s="67"/>
      <c r="K34" s="68"/>
      <c r="L34" s="67"/>
    </row>
    <row r="35" spans="1:14">
      <c r="A35"/>
      <c r="B35"/>
      <c r="C35" s="66"/>
      <c r="D35" s="67" t="s">
        <v>6</v>
      </c>
      <c r="F35" s="67" t="s">
        <v>6</v>
      </c>
      <c r="G35"/>
      <c r="H35" s="67" t="s">
        <v>6</v>
      </c>
      <c r="J35" s="67" t="s">
        <v>7</v>
      </c>
      <c r="L35" s="67" t="s">
        <v>7</v>
      </c>
    </row>
    <row r="36" spans="1:14">
      <c r="A36"/>
      <c r="B36"/>
      <c r="C36" s="66"/>
      <c r="D36" s="67">
        <f>+D14</f>
        <v>2022</v>
      </c>
      <c r="F36" s="67">
        <f>+D36</f>
        <v>2022</v>
      </c>
      <c r="G36"/>
      <c r="H36" s="67">
        <f>+F36</f>
        <v>2022</v>
      </c>
      <c r="J36" s="67">
        <f>+H36</f>
        <v>2022</v>
      </c>
      <c r="L36" s="67">
        <f>+L14</f>
        <v>2021</v>
      </c>
    </row>
    <row r="37" spans="1:14">
      <c r="A37" s="69"/>
      <c r="B37" s="69"/>
      <c r="C37" s="67" t="s">
        <v>3</v>
      </c>
      <c r="D37" s="67" t="s">
        <v>13</v>
      </c>
      <c r="F37" s="67" t="s">
        <v>13</v>
      </c>
      <c r="G37"/>
      <c r="H37" s="67" t="s">
        <v>13</v>
      </c>
      <c r="J37" s="67" t="s">
        <v>13</v>
      </c>
      <c r="L37" s="67" t="s">
        <v>13</v>
      </c>
    </row>
    <row r="38" spans="1:14">
      <c r="A38" s="70" t="s">
        <v>74</v>
      </c>
      <c r="B38" s="66"/>
      <c r="C38" s="71"/>
      <c r="D38" s="66"/>
      <c r="F38" s="66"/>
      <c r="G38"/>
      <c r="H38" s="66"/>
      <c r="J38" s="66"/>
      <c r="L38" s="66"/>
    </row>
    <row r="39" spans="1:14">
      <c r="A39" s="72" t="s">
        <v>79</v>
      </c>
      <c r="B39" s="66"/>
      <c r="C39" s="66"/>
      <c r="D39" s="15">
        <f>'[1]SOFA to end'!$D$44</f>
        <v>274489.58999999979</v>
      </c>
      <c r="E39" s="11"/>
      <c r="F39" s="15">
        <f>'[1]SOFA to end'!$F$440</f>
        <v>0</v>
      </c>
      <c r="G39" s="11"/>
      <c r="H39" s="15">
        <f>'[1]SOFA to end'!$H$44</f>
        <v>0</v>
      </c>
      <c r="I39" s="11"/>
      <c r="J39" s="15">
        <f>SUM(D39:H39)+0.3</f>
        <v>274489.88999999978</v>
      </c>
      <c r="K39" s="11"/>
      <c r="L39" s="15">
        <f>'[1]SOFA to end'!$J$39</f>
        <v>322915.87999999977</v>
      </c>
      <c r="M39" s="40"/>
      <c r="N39" s="40"/>
    </row>
    <row r="40" spans="1:14" ht="11.25" customHeight="1">
      <c r="A40" s="66"/>
      <c r="B40" s="66"/>
      <c r="C40" s="66"/>
      <c r="D40" s="15"/>
      <c r="E40" s="11"/>
      <c r="F40" s="15"/>
      <c r="G40" s="11"/>
      <c r="H40" s="15"/>
      <c r="I40" s="11"/>
      <c r="J40" s="15"/>
      <c r="K40" s="11"/>
      <c r="L40" s="15"/>
    </row>
    <row r="41" spans="1:14">
      <c r="A41" s="70" t="s">
        <v>75</v>
      </c>
      <c r="B41" s="66"/>
      <c r="C41" s="66"/>
      <c r="D41" s="73"/>
      <c r="E41" s="11"/>
      <c r="F41" s="73"/>
      <c r="G41" s="11"/>
      <c r="H41" s="73"/>
      <c r="I41" s="11"/>
      <c r="J41" s="73"/>
      <c r="K41" s="11"/>
      <c r="L41" s="73"/>
    </row>
    <row r="42" spans="1:14">
      <c r="A42" s="65" t="s">
        <v>76</v>
      </c>
      <c r="B42" s="65"/>
      <c r="C42" s="65"/>
      <c r="D42" s="73">
        <f>+D30</f>
        <v>-44359.380000000005</v>
      </c>
      <c r="E42" s="11"/>
      <c r="F42" s="73">
        <f>+F30</f>
        <v>1477.5699999999997</v>
      </c>
      <c r="G42" s="11"/>
      <c r="H42" s="73">
        <f>+H30</f>
        <v>0</v>
      </c>
      <c r="I42" s="11"/>
      <c r="J42" s="73">
        <f>+J30</f>
        <v>-42881.810000000005</v>
      </c>
      <c r="K42" s="11"/>
      <c r="L42" s="15">
        <f>L30</f>
        <v>-48426.110000000015</v>
      </c>
    </row>
    <row r="43" spans="1:14" ht="9" customHeight="1">
      <c r="A43" s="65"/>
      <c r="B43" s="65"/>
      <c r="C43" s="65"/>
      <c r="D43" s="15"/>
      <c r="E43" s="11"/>
      <c r="F43" s="15"/>
      <c r="G43" s="11"/>
      <c r="H43" s="15"/>
      <c r="I43" s="11"/>
      <c r="J43" s="15"/>
      <c r="K43" s="11"/>
      <c r="L43" s="15"/>
    </row>
    <row r="44" spans="1:14" ht="17" thickBot="1">
      <c r="A44" s="74" t="s">
        <v>80</v>
      </c>
      <c r="B44" s="66"/>
      <c r="C44" s="66"/>
      <c r="D44" s="16">
        <f>SUM(D39:D43)</f>
        <v>230130.20999999979</v>
      </c>
      <c r="E44" s="47"/>
      <c r="F44" s="16">
        <f>SUM(F39:F43)+0.3</f>
        <v>1477.8699999999997</v>
      </c>
      <c r="G44" s="47"/>
      <c r="H44" s="16">
        <f>SUM(H39:H43)</f>
        <v>0</v>
      </c>
      <c r="I44" s="47"/>
      <c r="J44" s="16">
        <f>SUM(J39:J43)</f>
        <v>231608.07999999978</v>
      </c>
      <c r="K44" s="47"/>
      <c r="L44" s="16">
        <f>SUM(L39:L43)</f>
        <v>274489.76999999979</v>
      </c>
      <c r="M44" s="40"/>
    </row>
    <row r="45" spans="1:14" ht="10" customHeight="1" thickTop="1" thickBot="1">
      <c r="A45" s="66"/>
      <c r="B45" s="66"/>
      <c r="C45" s="66"/>
      <c r="D45" s="15"/>
      <c r="E45" s="11"/>
      <c r="F45" s="15"/>
      <c r="G45" s="11"/>
      <c r="H45" s="15"/>
      <c r="I45" s="11"/>
      <c r="J45" s="15"/>
      <c r="K45" s="11"/>
      <c r="L45" s="15"/>
    </row>
    <row r="46" spans="1:14" ht="11.25" customHeight="1">
      <c r="A46" s="75"/>
      <c r="B46" s="76"/>
      <c r="C46" s="76"/>
      <c r="D46" s="77"/>
      <c r="E46" s="78"/>
      <c r="F46" s="77"/>
      <c r="G46" s="78"/>
      <c r="H46" s="77"/>
      <c r="I46" s="78"/>
      <c r="J46" s="77"/>
      <c r="K46" s="78"/>
      <c r="L46" s="77"/>
    </row>
    <row r="47" spans="1:14" ht="18">
      <c r="A47" s="79" t="s">
        <v>86</v>
      </c>
      <c r="B47" s="66"/>
      <c r="C47" s="66"/>
      <c r="D47" s="73"/>
      <c r="E47" s="19"/>
      <c r="F47" s="73"/>
      <c r="G47" s="19"/>
      <c r="H47" s="73"/>
      <c r="I47" s="19"/>
      <c r="J47" s="73"/>
      <c r="K47" s="19"/>
      <c r="L47" s="73"/>
    </row>
    <row r="48" spans="1:14" ht="17" thickBot="1">
      <c r="A48" s="192" t="s">
        <v>77</v>
      </c>
      <c r="B48" s="15"/>
      <c r="C48" s="80">
        <v>8</v>
      </c>
      <c r="D48" s="184">
        <v>0</v>
      </c>
      <c r="E48" s="47"/>
      <c r="F48" s="184">
        <v>0</v>
      </c>
      <c r="G48" s="47"/>
      <c r="H48" s="184">
        <f>L162</f>
        <v>793415.87150837993</v>
      </c>
      <c r="I48" s="47"/>
      <c r="J48" s="184">
        <f>SUM(D48:H48)</f>
        <v>793415.87150837993</v>
      </c>
      <c r="K48" s="47"/>
      <c r="L48" s="184">
        <f>D162</f>
        <v>887451.46368715086</v>
      </c>
    </row>
    <row r="49" spans="1:12" ht="12" customHeight="1" thickTop="1">
      <c r="A49" s="81"/>
      <c r="B49" s="15"/>
      <c r="C49" s="80"/>
      <c r="D49" s="73"/>
      <c r="E49" s="11"/>
      <c r="F49" s="73"/>
      <c r="G49" s="11"/>
      <c r="H49" s="73"/>
      <c r="I49"/>
      <c r="J49" s="73"/>
      <c r="K49" s="11"/>
      <c r="L49" s="73"/>
    </row>
    <row r="50" spans="1:12">
      <c r="A50" s="82" t="s">
        <v>38</v>
      </c>
      <c r="B50" s="15"/>
      <c r="C50" s="80"/>
      <c r="D50" s="73"/>
      <c r="E50" s="11"/>
      <c r="F50" s="15"/>
      <c r="G50" s="11"/>
      <c r="H50" s="73"/>
      <c r="I50"/>
      <c r="J50" s="73"/>
      <c r="K50" s="11"/>
      <c r="L50" s="73"/>
    </row>
    <row r="51" spans="1:12" ht="17" thickBot="1">
      <c r="A51" s="83" t="s">
        <v>61</v>
      </c>
      <c r="B51" s="54"/>
      <c r="C51" s="84">
        <v>9</v>
      </c>
      <c r="D51" s="184">
        <v>0</v>
      </c>
      <c r="E51" s="185"/>
      <c r="F51" s="184">
        <f>D186</f>
        <v>290502.26</v>
      </c>
      <c r="G51" s="47"/>
      <c r="H51" s="184">
        <v>0</v>
      </c>
      <c r="I51"/>
      <c r="J51" s="184">
        <f>SUM(D51:H51)</f>
        <v>290502.26</v>
      </c>
      <c r="K51" s="47"/>
      <c r="L51" s="184">
        <f>'[1]SOFA to end'!$J$51</f>
        <v>299033.83999999997</v>
      </c>
    </row>
    <row r="52" spans="1:12" ht="10.5" customHeight="1" thickTop="1">
      <c r="A52" s="15"/>
      <c r="B52" s="15"/>
      <c r="C52" s="71"/>
      <c r="D52" s="73"/>
      <c r="E52" s="11"/>
      <c r="F52" s="73"/>
      <c r="G52" s="11"/>
      <c r="H52" s="73"/>
      <c r="I52"/>
      <c r="J52" s="73"/>
      <c r="K52" s="11"/>
      <c r="L52" s="85"/>
    </row>
    <row r="53" spans="1:12" ht="19" thickBot="1">
      <c r="A53" s="86" t="s">
        <v>83</v>
      </c>
      <c r="B53" s="70"/>
      <c r="C53" s="70"/>
      <c r="D53" s="87">
        <v>0</v>
      </c>
      <c r="E53" s="11"/>
      <c r="F53" s="87">
        <v>0</v>
      </c>
      <c r="G53" s="11"/>
      <c r="H53" s="87">
        <v>0</v>
      </c>
      <c r="I53" s="11"/>
      <c r="J53" s="87">
        <f>SUM(D53:H53)</f>
        <v>0</v>
      </c>
      <c r="K53" s="11"/>
      <c r="L53" s="88">
        <f>'[1]SOFA to end'!$J$53</f>
        <v>0</v>
      </c>
    </row>
    <row r="54" spans="1:12" ht="10.5" customHeight="1" thickTop="1">
      <c r="A54" s="24"/>
      <c r="B54" s="70"/>
      <c r="C54" s="70"/>
      <c r="D54" s="23"/>
      <c r="E54" s="11"/>
      <c r="F54" s="15"/>
      <c r="G54" s="11"/>
      <c r="H54" s="15"/>
      <c r="I54" s="11"/>
      <c r="J54" s="15"/>
      <c r="K54" s="11"/>
      <c r="L54" s="89"/>
    </row>
    <row r="55" spans="1:12" ht="17" thickBot="1">
      <c r="A55" s="70" t="s">
        <v>78</v>
      </c>
      <c r="B55" s="70"/>
      <c r="C55" s="70"/>
      <c r="D55" s="88">
        <v>0</v>
      </c>
      <c r="E55" s="89"/>
      <c r="F55" s="88">
        <v>0</v>
      </c>
      <c r="G55" s="89"/>
      <c r="H55" s="88">
        <v>0</v>
      </c>
      <c r="I55" s="89"/>
      <c r="J55" s="88">
        <f>SUM(D55:H55)</f>
        <v>0</v>
      </c>
      <c r="K55" s="89"/>
      <c r="L55" s="88">
        <f>'[1]SOFA to end'!$L$55</f>
        <v>0</v>
      </c>
    </row>
    <row r="56" spans="1:12" ht="7.5" customHeight="1" thickTop="1">
      <c r="A56" s="66"/>
      <c r="B56" s="66"/>
      <c r="C56" s="66"/>
      <c r="D56" s="15"/>
      <c r="E56" s="11"/>
      <c r="F56" s="73"/>
      <c r="G56" s="11"/>
      <c r="H56" s="73"/>
      <c r="I56" s="73"/>
      <c r="J56" s="73"/>
      <c r="K56" s="11"/>
      <c r="L56" s="85"/>
    </row>
    <row r="57" spans="1:12">
      <c r="A57" s="65" t="s">
        <v>84</v>
      </c>
      <c r="B57" s="69"/>
      <c r="C57" s="69"/>
      <c r="D57" s="15"/>
      <c r="E57" s="90"/>
      <c r="F57" s="15"/>
      <c r="G57" s="73"/>
      <c r="H57" s="73"/>
      <c r="I57" s="73"/>
      <c r="J57" s="73"/>
      <c r="K57" s="11"/>
      <c r="L57" s="85"/>
    </row>
    <row r="58" spans="1:12" ht="10.5" customHeight="1">
      <c r="A58" s="28"/>
      <c r="B58" s="11"/>
      <c r="C58" s="11"/>
      <c r="D58" s="11"/>
      <c r="E58" s="11"/>
      <c r="F58" s="11"/>
      <c r="G58" s="11"/>
      <c r="H58" s="11"/>
      <c r="I58" s="11"/>
      <c r="J58" s="11"/>
      <c r="K58" s="11"/>
      <c r="L58" s="11"/>
    </row>
    <row r="59" spans="1:12" ht="21">
      <c r="A59" s="11"/>
      <c r="B59" s="210" t="s">
        <v>136</v>
      </c>
      <c r="C59" s="11"/>
      <c r="D59" s="11"/>
      <c r="E59" s="11"/>
      <c r="F59" s="212" t="s">
        <v>137</v>
      </c>
      <c r="G59" s="11"/>
      <c r="H59" s="11"/>
      <c r="I59" s="11"/>
      <c r="J59" s="11"/>
      <c r="K59" s="11"/>
      <c r="L59" s="11"/>
    </row>
    <row r="60" spans="1:12" ht="7.5" customHeight="1">
      <c r="A60" s="11"/>
      <c r="B60" s="191"/>
      <c r="C60" s="11"/>
      <c r="D60" s="11"/>
      <c r="E60" s="11"/>
      <c r="F60" s="190"/>
      <c r="G60" s="11"/>
      <c r="H60" s="11"/>
      <c r="I60" s="11"/>
      <c r="J60" s="11"/>
      <c r="K60" s="11"/>
      <c r="L60" s="11"/>
    </row>
    <row r="61" spans="1:12">
      <c r="A61" s="28"/>
      <c r="B61" s="211" t="s">
        <v>89</v>
      </c>
      <c r="C61" s="11"/>
      <c r="D61" s="11"/>
      <c r="E61" s="11"/>
      <c r="F61" s="213" t="s">
        <v>133</v>
      </c>
      <c r="G61" s="214"/>
      <c r="H61" s="214"/>
      <c r="I61" s="11"/>
      <c r="J61" s="11"/>
      <c r="K61" s="11"/>
      <c r="L61" s="11"/>
    </row>
    <row r="62" spans="1:12">
      <c r="A62" s="28"/>
      <c r="B62" s="11" t="s">
        <v>2</v>
      </c>
      <c r="C62" s="11"/>
      <c r="D62" s="11"/>
      <c r="E62" s="11"/>
      <c r="F62" s="11" t="s">
        <v>132</v>
      </c>
      <c r="G62" s="11"/>
      <c r="H62" s="11"/>
      <c r="I62" s="11"/>
      <c r="J62" s="11"/>
      <c r="K62" s="11"/>
      <c r="L62" s="11"/>
    </row>
    <row r="63" spans="1:12">
      <c r="A63" s="28"/>
      <c r="B63" s="11" t="s">
        <v>138</v>
      </c>
      <c r="C63" s="11"/>
      <c r="D63" s="11"/>
      <c r="E63" s="11"/>
      <c r="F63" s="11" t="s">
        <v>139</v>
      </c>
      <c r="G63" s="11"/>
      <c r="H63" s="11"/>
      <c r="I63" s="11"/>
      <c r="J63" s="11"/>
      <c r="K63" s="11"/>
      <c r="L63" s="11"/>
    </row>
    <row r="64" spans="1:12" ht="18" hidden="1">
      <c r="A64" s="41" t="s">
        <v>40</v>
      </c>
    </row>
    <row r="65" spans="1:13" ht="18" hidden="1">
      <c r="A65" s="42" t="s">
        <v>62</v>
      </c>
      <c r="B65" s="91"/>
      <c r="C65" s="91"/>
      <c r="D65" s="91"/>
      <c r="E65" s="91"/>
      <c r="F65" s="11"/>
      <c r="G65" s="11"/>
      <c r="H65" s="11"/>
      <c r="I65" s="11"/>
      <c r="J65" s="11"/>
    </row>
    <row r="66" spans="1:13" ht="18" hidden="1">
      <c r="A66" s="42" t="s">
        <v>91</v>
      </c>
      <c r="B66" s="91"/>
      <c r="C66" s="91"/>
      <c r="D66" s="91"/>
      <c r="E66" s="11"/>
      <c r="F66" s="11"/>
      <c r="G66" s="11"/>
      <c r="H66" s="11"/>
      <c r="I66" s="11"/>
      <c r="J66" s="11"/>
    </row>
    <row r="67" spans="1:13" ht="26.25" customHeight="1">
      <c r="A67" s="92"/>
      <c r="B67" s="91"/>
      <c r="C67" s="91"/>
      <c r="D67" s="203" t="s">
        <v>45</v>
      </c>
      <c r="E67" s="11"/>
      <c r="F67" s="203" t="s">
        <v>44</v>
      </c>
      <c r="G67" s="11"/>
      <c r="H67" s="203" t="s">
        <v>15</v>
      </c>
      <c r="I67" s="11"/>
      <c r="J67" s="203" t="s">
        <v>15</v>
      </c>
    </row>
    <row r="68" spans="1:13" ht="18">
      <c r="A68" s="92"/>
      <c r="B68" s="91"/>
      <c r="C68" s="91"/>
      <c r="D68" s="203"/>
      <c r="E68" s="11"/>
      <c r="F68" s="203"/>
      <c r="G68" s="11"/>
      <c r="H68" s="203"/>
      <c r="I68" s="11"/>
      <c r="J68" s="203"/>
    </row>
    <row r="69" spans="1:13">
      <c r="A69" s="28"/>
      <c r="B69" s="11"/>
      <c r="C69" s="11"/>
      <c r="D69" s="93">
        <f>F14</f>
        <v>2022</v>
      </c>
      <c r="E69" s="11"/>
      <c r="F69" s="93">
        <f>H14</f>
        <v>2022</v>
      </c>
      <c r="G69" s="11"/>
      <c r="H69" s="93">
        <f>J14</f>
        <v>2022</v>
      </c>
      <c r="I69" s="11"/>
      <c r="J69" s="93">
        <f>L14</f>
        <v>2021</v>
      </c>
    </row>
    <row r="70" spans="1:13">
      <c r="A70" s="20">
        <v>1</v>
      </c>
      <c r="B70" s="205" t="s">
        <v>9</v>
      </c>
      <c r="C70" s="205"/>
      <c r="D70" s="94" t="s">
        <v>13</v>
      </c>
      <c r="E70" s="11"/>
      <c r="F70" s="94" t="s">
        <v>13</v>
      </c>
      <c r="G70" s="11"/>
      <c r="H70" s="94" t="s">
        <v>13</v>
      </c>
      <c r="I70" s="11"/>
      <c r="J70" s="94" t="s">
        <v>13</v>
      </c>
    </row>
    <row r="71" spans="1:13">
      <c r="A71" s="28"/>
      <c r="B71" s="33" t="s">
        <v>16</v>
      </c>
      <c r="D71" s="181">
        <f>[3]Sheet1!$E$10+[3]Sheet1!$E$11+[3]Sheet1!$E$12</f>
        <v>31003.200000000001</v>
      </c>
      <c r="E71" s="30"/>
      <c r="F71" s="167">
        <v>0</v>
      </c>
      <c r="G71" s="30"/>
      <c r="H71" s="30">
        <f>+F71+D71</f>
        <v>31003.200000000001</v>
      </c>
      <c r="I71" s="30"/>
      <c r="J71" s="30">
        <f>'[1]SOFA to end'!$H$71</f>
        <v>31645.88</v>
      </c>
      <c r="M71" s="170"/>
    </row>
    <row r="72" spans="1:13">
      <c r="A72" s="28"/>
      <c r="B72" s="33" t="s">
        <v>17</v>
      </c>
      <c r="D72" s="181">
        <f>[3]Sheet1!$E$19</f>
        <v>12248.39</v>
      </c>
      <c r="E72" s="30"/>
      <c r="F72" s="167">
        <v>0</v>
      </c>
      <c r="G72" s="30"/>
      <c r="H72" s="30">
        <f>+F72+D72</f>
        <v>12248.39</v>
      </c>
      <c r="I72" s="30"/>
      <c r="J72" s="30">
        <f>'[1]SOFA to end'!$H$72</f>
        <v>0</v>
      </c>
    </row>
    <row r="73" spans="1:13">
      <c r="A73" s="28"/>
      <c r="B73" s="33" t="s">
        <v>18</v>
      </c>
      <c r="D73" s="181">
        <v>0</v>
      </c>
      <c r="E73" s="30"/>
      <c r="F73" s="167">
        <v>0</v>
      </c>
      <c r="G73" s="30"/>
      <c r="H73" s="30">
        <f>+F73+D73</f>
        <v>0</v>
      </c>
      <c r="I73" s="30"/>
      <c r="J73" s="30">
        <f>'[1]SOFA to end'!$H$73</f>
        <v>2000</v>
      </c>
    </row>
    <row r="74" spans="1:13">
      <c r="A74" s="28"/>
      <c r="B74" s="33" t="s">
        <v>43</v>
      </c>
      <c r="D74" s="182">
        <f>[3]Sheet1!$J$17+[3]Sheet1!$J$20+[3]Sheet1!$J$21+[3]Sheet1!$J$26+[3]Sheet1!$J$27+[3]Sheet1!$J$32+[3]Sheet1!$J$33-[3]Sheet1!$J$54+[3]Sheet1!$J$34+[3]Sheet1!$J$35</f>
        <v>12422.69</v>
      </c>
      <c r="E74" s="30"/>
      <c r="F74" s="167">
        <f>F133</f>
        <v>11150</v>
      </c>
      <c r="G74" s="30"/>
      <c r="H74" s="30">
        <f>+F74+D74</f>
        <v>23572.690000000002</v>
      </c>
      <c r="I74" s="30"/>
      <c r="J74" s="30">
        <f>'[1]SOFA to end'!$H$74</f>
        <v>16634.72</v>
      </c>
    </row>
    <row r="75" spans="1:13" ht="17" thickBot="1">
      <c r="A75" s="28"/>
      <c r="B75" s="33" t="s">
        <v>102</v>
      </c>
      <c r="D75" s="182">
        <v>0</v>
      </c>
      <c r="E75" s="30"/>
      <c r="F75" s="167">
        <v>0</v>
      </c>
      <c r="G75" s="30"/>
      <c r="H75" s="30">
        <f>+F75+D75</f>
        <v>0</v>
      </c>
      <c r="I75" s="30"/>
      <c r="J75" s="30">
        <f>'[1]SOFA to end'!$H$75</f>
        <v>13291.98</v>
      </c>
    </row>
    <row r="76" spans="1:13" ht="17" thickBot="1">
      <c r="A76" s="28"/>
      <c r="B76" s="11"/>
      <c r="C76" s="11"/>
      <c r="D76" s="95">
        <f>SUM(D71:D75)</f>
        <v>55674.28</v>
      </c>
      <c r="E76" s="168"/>
      <c r="F76" s="95">
        <f>SUM(F71:F75)</f>
        <v>11150</v>
      </c>
      <c r="G76" s="39"/>
      <c r="H76" s="95">
        <f>SUM(H71:H75)</f>
        <v>66824.28</v>
      </c>
      <c r="I76" s="39"/>
      <c r="J76" s="95">
        <f>SUM(J71:J75)</f>
        <v>63572.58</v>
      </c>
    </row>
    <row r="77" spans="1:13" ht="6" customHeight="1" thickTop="1">
      <c r="A77" s="28"/>
      <c r="B77" s="11"/>
      <c r="C77" s="11"/>
      <c r="D77" s="11"/>
      <c r="E77" s="11"/>
      <c r="F77" s="11"/>
      <c r="G77" s="11"/>
      <c r="H77" s="11"/>
      <c r="I77" s="11"/>
      <c r="J77" s="11"/>
    </row>
    <row r="78" spans="1:13">
      <c r="A78" s="20">
        <v>2</v>
      </c>
      <c r="B78" s="205" t="s">
        <v>19</v>
      </c>
      <c r="C78" s="205"/>
      <c r="D78" s="11"/>
      <c r="E78" s="11"/>
      <c r="F78" s="11"/>
      <c r="G78" s="11"/>
      <c r="H78" s="11"/>
      <c r="I78" s="11"/>
      <c r="J78" s="11"/>
    </row>
    <row r="79" spans="1:13">
      <c r="A79" s="28"/>
      <c r="B79" s="33" t="s">
        <v>46</v>
      </c>
      <c r="D79" s="11">
        <f>[3]Sheet1!$J$13+[3]Sheet1!$J$14+[3]Sheet1!$J$15+[3]Sheet1!$J$16+[3]Sheet1!$J$18</f>
        <v>5760</v>
      </c>
      <c r="E79" s="11"/>
      <c r="F79" s="11">
        <v>0</v>
      </c>
      <c r="G79" s="11"/>
      <c r="H79" s="11">
        <f>+F79+D79</f>
        <v>5760</v>
      </c>
      <c r="I79" s="11"/>
      <c r="J79" s="30">
        <f>'[1]SOFA to end'!$H$79</f>
        <v>4410</v>
      </c>
    </row>
    <row r="80" spans="1:13" hidden="1">
      <c r="A80" s="28"/>
      <c r="B80" s="33" t="s">
        <v>47</v>
      </c>
      <c r="D80" s="11">
        <v>0</v>
      </c>
      <c r="E80" s="11"/>
      <c r="F80" s="11"/>
      <c r="G80" s="11"/>
      <c r="H80" s="11">
        <f>+F80+D80</f>
        <v>0</v>
      </c>
      <c r="I80" s="11"/>
      <c r="J80" s="30">
        <f>'[2]SOFA to end'!H83</f>
        <v>0</v>
      </c>
    </row>
    <row r="81" spans="1:12" ht="17" thickBot="1">
      <c r="A81" s="28"/>
      <c r="B81" s="33" t="s">
        <v>65</v>
      </c>
      <c r="D81" s="11">
        <v>0</v>
      </c>
      <c r="E81" s="11"/>
      <c r="F81" s="11">
        <v>0</v>
      </c>
      <c r="G81" s="11"/>
      <c r="H81" s="11">
        <f>+F81+D81</f>
        <v>0</v>
      </c>
      <c r="I81" s="11"/>
      <c r="J81" s="30">
        <f>'[1]SOFA to end'!$H$81</f>
        <v>65.319999999999993</v>
      </c>
    </row>
    <row r="82" spans="1:12" ht="17" thickBot="1">
      <c r="A82" s="28"/>
      <c r="B82" s="11"/>
      <c r="C82" s="11"/>
      <c r="D82" s="96">
        <f>SUM(D79:D81)</f>
        <v>5760</v>
      </c>
      <c r="E82" s="168"/>
      <c r="F82" s="96">
        <f>SUM(F79:F81)</f>
        <v>0</v>
      </c>
      <c r="G82" s="39"/>
      <c r="H82" s="96">
        <f>SUM(H79:H81)</f>
        <v>5760</v>
      </c>
      <c r="I82" s="39"/>
      <c r="J82" s="95">
        <f>SUM(J79:J81)</f>
        <v>4475.32</v>
      </c>
    </row>
    <row r="83" spans="1:12" ht="6" customHeight="1" thickTop="1">
      <c r="A83" s="28"/>
      <c r="B83" s="11"/>
      <c r="C83" s="11"/>
      <c r="D83" s="11"/>
      <c r="E83" s="11"/>
      <c r="F83" s="11"/>
      <c r="G83" s="11"/>
      <c r="H83" s="11"/>
      <c r="I83" s="11"/>
      <c r="J83" s="11"/>
    </row>
    <row r="84" spans="1:12">
      <c r="A84" s="20">
        <v>3</v>
      </c>
      <c r="B84" s="205" t="s">
        <v>101</v>
      </c>
      <c r="C84" s="205"/>
      <c r="D84" s="11"/>
      <c r="E84" s="11"/>
      <c r="F84" s="11"/>
      <c r="G84" s="11"/>
      <c r="H84" s="11"/>
      <c r="I84" s="11"/>
      <c r="J84" s="11"/>
    </row>
    <row r="85" spans="1:12">
      <c r="A85" s="32"/>
      <c r="B85" s="33" t="s">
        <v>114</v>
      </c>
      <c r="D85" s="183">
        <f>[3]Sheet1!$E$22</f>
        <v>2664.25</v>
      </c>
      <c r="E85" s="11"/>
      <c r="F85" s="11">
        <v>0</v>
      </c>
      <c r="G85" s="11"/>
      <c r="H85" s="11">
        <f>+F85+D85</f>
        <v>2664.25</v>
      </c>
      <c r="I85" s="11"/>
      <c r="J85" s="30">
        <f>'[1]SOFA to end'!$H$85</f>
        <v>641</v>
      </c>
    </row>
    <row r="86" spans="1:12" ht="17" thickBot="1">
      <c r="A86" s="32"/>
      <c r="B86" s="33" t="s">
        <v>115</v>
      </c>
      <c r="D86" s="11">
        <v>14516</v>
      </c>
      <c r="E86" s="11"/>
      <c r="F86" s="11">
        <v>0</v>
      </c>
      <c r="G86" s="11"/>
      <c r="H86" s="11">
        <f>+F86+D86</f>
        <v>14516</v>
      </c>
      <c r="I86" s="11"/>
      <c r="J86" s="30">
        <f>'[1]SOFA to end'!$H$86</f>
        <v>17631</v>
      </c>
    </row>
    <row r="87" spans="1:12" ht="17" thickBot="1">
      <c r="A87" s="28"/>
      <c r="B87" s="11"/>
      <c r="C87" s="11"/>
      <c r="D87" s="96">
        <f>SUM(D85:D86)</f>
        <v>17180.25</v>
      </c>
      <c r="E87" s="168"/>
      <c r="F87" s="96">
        <f>SUM(F86:F86)</f>
        <v>0</v>
      </c>
      <c r="G87" s="39"/>
      <c r="H87" s="96">
        <f>SUM(H85:H86)</f>
        <v>17180.25</v>
      </c>
      <c r="I87" s="39"/>
      <c r="J87" s="96">
        <f>SUM(J85:J86)</f>
        <v>18272</v>
      </c>
    </row>
    <row r="88" spans="1:12" ht="9.75" customHeight="1" thickTop="1">
      <c r="A88" s="28"/>
      <c r="B88" s="11"/>
      <c r="C88" s="11"/>
      <c r="D88" s="11"/>
      <c r="E88" s="11"/>
      <c r="F88" s="11"/>
      <c r="G88" s="11"/>
      <c r="H88" s="11"/>
      <c r="I88" s="11"/>
      <c r="J88" s="11"/>
    </row>
    <row r="89" spans="1:12" ht="14.25" customHeight="1">
      <c r="A89" s="97">
        <v>4</v>
      </c>
      <c r="B89" s="39" t="s">
        <v>48</v>
      </c>
      <c r="C89" s="11"/>
      <c r="G89" s="11"/>
      <c r="H89" s="11"/>
      <c r="I89" s="11"/>
      <c r="J89" s="11"/>
    </row>
    <row r="90" spans="1:12" ht="14.25" hidden="1" customHeight="1">
      <c r="A90" s="28"/>
      <c r="B90" s="98"/>
      <c r="C90" s="11"/>
      <c r="D90" s="11"/>
      <c r="E90" s="11"/>
      <c r="F90" s="11"/>
      <c r="G90" s="11"/>
      <c r="H90" s="11"/>
      <c r="I90" s="11"/>
      <c r="J90" s="30"/>
      <c r="K90" s="11"/>
      <c r="L90" s="11"/>
    </row>
    <row r="91" spans="1:12" ht="14.25" customHeight="1" thickBot="1">
      <c r="A91" s="28"/>
      <c r="B91" s="98"/>
      <c r="C91" s="11"/>
      <c r="D91" s="11">
        <v>0</v>
      </c>
      <c r="E91" s="11"/>
      <c r="F91" s="11">
        <v>0</v>
      </c>
      <c r="G91" s="11"/>
      <c r="H91" s="11">
        <f>+F91+D91</f>
        <v>0</v>
      </c>
      <c r="I91" s="11"/>
      <c r="J91" s="30">
        <f>'[1]SOFA to end'!$J$91</f>
        <v>0</v>
      </c>
      <c r="K91" s="11"/>
      <c r="L91" s="11"/>
    </row>
    <row r="92" spans="1:12" ht="14.25" customHeight="1" thickBot="1">
      <c r="A92" s="28"/>
      <c r="B92" s="11"/>
      <c r="C92" s="11"/>
      <c r="D92" s="95">
        <f>SUM(D90:D91)</f>
        <v>0</v>
      </c>
      <c r="E92" s="168"/>
      <c r="F92" s="95">
        <f>SUM(F90:F91)</f>
        <v>0</v>
      </c>
      <c r="G92" s="39"/>
      <c r="H92" s="95">
        <f>SUM(H90:H91)</f>
        <v>0</v>
      </c>
      <c r="I92" s="39"/>
      <c r="J92" s="95">
        <f>SUM(J90:J91)</f>
        <v>0</v>
      </c>
    </row>
    <row r="93" spans="1:12" ht="7.5" customHeight="1" thickTop="1">
      <c r="A93" s="28"/>
      <c r="B93" s="11"/>
      <c r="C93" s="11"/>
      <c r="G93" s="11"/>
      <c r="H93" s="11"/>
      <c r="I93" s="11"/>
      <c r="J93" s="11"/>
    </row>
    <row r="94" spans="1:12" ht="18">
      <c r="A94" s="20">
        <v>5</v>
      </c>
      <c r="B94" s="21" t="s">
        <v>20</v>
      </c>
      <c r="C94" s="22"/>
      <c r="D94" s="23"/>
      <c r="E94" s="11"/>
      <c r="F94" s="23"/>
      <c r="G94" s="11"/>
      <c r="H94" s="11"/>
      <c r="I94" s="11"/>
      <c r="J94" s="11"/>
    </row>
    <row r="95" spans="1:12" ht="14.25" customHeight="1">
      <c r="A95" s="25"/>
      <c r="B95" s="26" t="s">
        <v>21</v>
      </c>
      <c r="C95" s="27"/>
      <c r="D95" s="11"/>
      <c r="E95" s="11"/>
      <c r="F95" s="11"/>
      <c r="G95" s="11"/>
      <c r="H95" s="11"/>
      <c r="I95" s="11"/>
      <c r="J95" s="11"/>
    </row>
    <row r="96" spans="1:12">
      <c r="A96" s="28"/>
      <c r="B96" s="29" t="s">
        <v>24</v>
      </c>
      <c r="C96" s="15"/>
      <c r="D96" s="11">
        <f>[3]Sheet1!$J$52</f>
        <v>32600</v>
      </c>
      <c r="E96" s="11"/>
      <c r="F96" s="11">
        <v>0</v>
      </c>
      <c r="G96" s="11"/>
      <c r="H96" s="11">
        <f>SUM(D96:F96)</f>
        <v>32600</v>
      </c>
      <c r="I96" s="11"/>
      <c r="J96" s="30">
        <f>'[1]SOFA to end'!H96</f>
        <v>32460</v>
      </c>
    </row>
    <row r="97" spans="1:10">
      <c r="A97" s="28"/>
      <c r="B97" s="31" t="s">
        <v>25</v>
      </c>
      <c r="C97" s="11"/>
      <c r="D97" s="11">
        <f>[3]Sheet1!$J$53</f>
        <v>1443.75</v>
      </c>
      <c r="E97" s="11"/>
      <c r="F97" s="11">
        <v>0</v>
      </c>
      <c r="G97" s="11"/>
      <c r="H97" s="11">
        <f t="shared" ref="H97:H111" si="0">SUM(D97:F97)</f>
        <v>1443.75</v>
      </c>
      <c r="I97" s="11"/>
      <c r="J97" s="30">
        <f>'[1]SOFA to end'!H97</f>
        <v>1593</v>
      </c>
    </row>
    <row r="98" spans="1:10" ht="18" customHeight="1">
      <c r="A98" s="28"/>
      <c r="B98" s="31" t="s">
        <v>26</v>
      </c>
      <c r="C98" s="11"/>
      <c r="D98" s="11">
        <f>[3]Sheet1!$J$56</f>
        <v>1024.1999999999998</v>
      </c>
      <c r="E98" s="11"/>
      <c r="F98" s="11">
        <v>0</v>
      </c>
      <c r="G98" s="11"/>
      <c r="H98" s="11">
        <f t="shared" si="0"/>
        <v>1024.1999999999998</v>
      </c>
      <c r="I98" s="11"/>
      <c r="J98" s="30">
        <f>'[1]SOFA to end'!H98</f>
        <v>1831.95</v>
      </c>
    </row>
    <row r="99" spans="1:10">
      <c r="A99" s="28"/>
      <c r="B99" s="31" t="s">
        <v>27</v>
      </c>
      <c r="C99" s="11"/>
      <c r="D99" s="11">
        <v>1090</v>
      </c>
      <c r="E99" s="11"/>
      <c r="F99" s="11">
        <v>0</v>
      </c>
      <c r="G99" s="11"/>
      <c r="H99" s="11">
        <f t="shared" si="0"/>
        <v>1090</v>
      </c>
      <c r="I99" s="11"/>
      <c r="J99" s="30">
        <f>'[1]SOFA to end'!H99</f>
        <v>790</v>
      </c>
    </row>
    <row r="100" spans="1:10">
      <c r="A100" s="28"/>
      <c r="B100" s="31" t="s">
        <v>94</v>
      </c>
      <c r="C100" s="11"/>
      <c r="D100" s="11">
        <f>[3]Sheet1!$J$73+[3]Sheet1!$J$74+[3]Sheet1!$J$75+[3]Sheet1!$J$76</f>
        <v>37888.049999999996</v>
      </c>
      <c r="E100" s="11"/>
      <c r="F100" s="11">
        <v>0</v>
      </c>
      <c r="G100" s="11"/>
      <c r="H100" s="11">
        <f t="shared" si="0"/>
        <v>37888.049999999996</v>
      </c>
      <c r="I100" s="11"/>
      <c r="J100" s="30">
        <f>'[1]SOFA to end'!H100</f>
        <v>42186.049999999996</v>
      </c>
    </row>
    <row r="101" spans="1:10">
      <c r="A101" s="32"/>
      <c r="B101" s="29" t="s">
        <v>28</v>
      </c>
      <c r="C101" s="15"/>
      <c r="D101" s="15">
        <f>[3]Sheet1!$J$46</f>
        <v>13508.12</v>
      </c>
      <c r="E101" s="11"/>
      <c r="F101" s="11">
        <v>0</v>
      </c>
      <c r="G101" s="11"/>
      <c r="H101" s="11">
        <f t="shared" si="0"/>
        <v>13508.12</v>
      </c>
      <c r="I101" s="11"/>
      <c r="J101" s="30">
        <f>'[1]SOFA to end'!H101</f>
        <v>11792.689999999999</v>
      </c>
    </row>
    <row r="102" spans="1:10">
      <c r="A102" s="28"/>
      <c r="B102" s="29" t="s">
        <v>29</v>
      </c>
      <c r="C102" s="11"/>
      <c r="D102" s="11">
        <f>[3]Sheet1!$J$72+[3]Sheet1!$J$55</f>
        <v>4350.74</v>
      </c>
      <c r="E102" s="11"/>
      <c r="F102" s="11">
        <v>0</v>
      </c>
      <c r="G102" s="11"/>
      <c r="H102" s="11">
        <f t="shared" si="0"/>
        <v>4350.74</v>
      </c>
      <c r="I102" s="11"/>
      <c r="J102" s="30">
        <f>'[1]SOFA to end'!H102</f>
        <v>3028.1600000000003</v>
      </c>
    </row>
    <row r="103" spans="1:10">
      <c r="A103" s="28"/>
      <c r="B103" s="29" t="s">
        <v>49</v>
      </c>
      <c r="C103" s="11"/>
      <c r="D103" s="11">
        <f>[3]Sheet1!$J$43+[3]Sheet1!$J$50</f>
        <v>10745.439999999999</v>
      </c>
      <c r="E103" s="11"/>
      <c r="F103" s="11">
        <v>0</v>
      </c>
      <c r="G103" s="11"/>
      <c r="H103" s="11">
        <f t="shared" si="0"/>
        <v>10745.439999999999</v>
      </c>
      <c r="I103" s="11"/>
      <c r="J103" s="30">
        <f>'[1]SOFA to end'!H103</f>
        <v>9492.15</v>
      </c>
    </row>
    <row r="104" spans="1:10">
      <c r="A104" s="28"/>
      <c r="B104" s="29" t="s">
        <v>50</v>
      </c>
      <c r="C104" s="11"/>
      <c r="D104" s="11">
        <f>[3]Sheet1!$J$48+[3]Sheet1!$J$59</f>
        <v>2530.0800000000004</v>
      </c>
      <c r="E104" s="11"/>
      <c r="F104" s="11">
        <v>0</v>
      </c>
      <c r="G104" s="11"/>
      <c r="H104" s="11">
        <f t="shared" si="0"/>
        <v>2530.0800000000004</v>
      </c>
      <c r="I104" s="11"/>
      <c r="J104" s="30">
        <f>'[1]SOFA to end'!H104</f>
        <v>2334.66</v>
      </c>
    </row>
    <row r="105" spans="1:10">
      <c r="A105" s="28"/>
      <c r="B105" s="29" t="s">
        <v>64</v>
      </c>
      <c r="C105" s="11"/>
      <c r="D105" s="11">
        <f>[3]Sheet1!$J$44+[3]Sheet1!$J$45+[3]Sheet1!$J$49+[3]Sheet1!$J$51+[3]Sheet1!$J$70+[3]Sheet1!$J$77+[3]Sheet1!$J$82+[3]Sheet1!$J$83-1090</f>
        <v>7028.7999999999993</v>
      </c>
      <c r="E105" s="11"/>
      <c r="F105" s="11">
        <v>0</v>
      </c>
      <c r="G105" s="11"/>
      <c r="H105" s="11">
        <f t="shared" si="0"/>
        <v>7028.7999999999993</v>
      </c>
      <c r="I105" s="11"/>
      <c r="J105" s="30">
        <f>'[1]SOFA to end'!H105</f>
        <v>13841.500000000002</v>
      </c>
    </row>
    <row r="106" spans="1:10">
      <c r="A106" s="28"/>
      <c r="B106" s="33" t="s">
        <v>51</v>
      </c>
      <c r="C106" s="11"/>
      <c r="D106" s="11">
        <f>[3]Sheet1!$J$47+[3]Sheet1!$J$57+[3]Sheet1!$J$58+[3]Sheet1!$J$78+[3]Sheet1!$J$79+[3]Sheet1!$J$80+[3]Sheet1!$J$81-[3]Sheet1!$J$36+[3]Sheet1!$J$65+[3]Sheet1!$J$69+[3]Sheet1!$J$66+[3]Sheet1!$J$64-500+[3]Sheet1!$J$67</f>
        <v>7764.5300000000007</v>
      </c>
      <c r="E106" s="11"/>
      <c r="F106" s="11">
        <f>-H133</f>
        <v>12172.43</v>
      </c>
      <c r="G106" s="11"/>
      <c r="H106" s="11">
        <f t="shared" si="0"/>
        <v>19936.96</v>
      </c>
      <c r="I106" s="11"/>
      <c r="J106" s="30">
        <f>'[1]SOFA to end'!H106</f>
        <v>8664.91</v>
      </c>
    </row>
    <row r="107" spans="1:10">
      <c r="A107" s="28"/>
      <c r="B107" s="33" t="s">
        <v>135</v>
      </c>
      <c r="C107" s="11"/>
      <c r="D107" s="11">
        <v>0</v>
      </c>
      <c r="E107" s="11"/>
      <c r="F107" s="11"/>
      <c r="G107" s="11"/>
      <c r="H107" s="11">
        <f t="shared" si="0"/>
        <v>0</v>
      </c>
      <c r="I107" s="11"/>
      <c r="J107" s="30">
        <f>'[1]SOFA to end'!H108</f>
        <v>6230.94</v>
      </c>
    </row>
    <row r="108" spans="1:10" hidden="1">
      <c r="A108" s="28"/>
      <c r="B108" s="29" t="s">
        <v>93</v>
      </c>
      <c r="C108" s="11"/>
      <c r="D108" s="172">
        <v>0</v>
      </c>
      <c r="E108" s="11"/>
      <c r="F108" s="11"/>
      <c r="G108" s="11"/>
      <c r="H108" s="11">
        <f t="shared" si="0"/>
        <v>0</v>
      </c>
      <c r="I108" s="11"/>
      <c r="J108" s="30">
        <f>'[1]SOFA to end'!H109</f>
        <v>0</v>
      </c>
    </row>
    <row r="109" spans="1:10">
      <c r="A109" s="28"/>
      <c r="B109" s="29"/>
      <c r="C109" s="11"/>
      <c r="D109" s="11"/>
      <c r="E109" s="11"/>
      <c r="F109" s="11"/>
      <c r="G109" s="11"/>
      <c r="H109" s="11"/>
      <c r="I109" s="11"/>
      <c r="J109" s="30"/>
    </row>
    <row r="110" spans="1:10">
      <c r="A110" s="28"/>
      <c r="B110" s="33"/>
      <c r="C110"/>
      <c r="D110" s="11"/>
      <c r="E110"/>
      <c r="F110" s="11"/>
      <c r="G110"/>
      <c r="H110" s="11"/>
      <c r="I110"/>
      <c r="J110" s="30"/>
    </row>
    <row r="111" spans="1:10" hidden="1">
      <c r="A111" s="28"/>
      <c r="B111" s="33" t="s">
        <v>92</v>
      </c>
      <c r="C111"/>
      <c r="D111" s="11">
        <v>0</v>
      </c>
      <c r="E111"/>
      <c r="F111" s="11"/>
      <c r="G111"/>
      <c r="H111" s="11">
        <f t="shared" si="0"/>
        <v>0</v>
      </c>
      <c r="I111"/>
      <c r="J111" s="30">
        <f>'[2]SOFA to end'!H114</f>
        <v>0</v>
      </c>
    </row>
    <row r="112" spans="1:10" ht="17" thickBot="1">
      <c r="A112" s="28"/>
      <c r="B112" s="11"/>
      <c r="C112" s="11"/>
      <c r="D112" s="34">
        <f>SUM(D96:D111)</f>
        <v>119973.71</v>
      </c>
      <c r="E112" s="11"/>
      <c r="F112" s="34">
        <f>SUM(F96:F111)</f>
        <v>12172.43</v>
      </c>
      <c r="G112" s="11"/>
      <c r="H112" s="34">
        <f>SUM(H96:H111)</f>
        <v>132146.14000000001</v>
      </c>
      <c r="I112" s="11"/>
      <c r="J112" s="34">
        <f>SUM(J96:J111)</f>
        <v>134246.01</v>
      </c>
    </row>
    <row r="113" spans="1:13" ht="21" customHeight="1" thickTop="1">
      <c r="B113" s="36" t="s">
        <v>22</v>
      </c>
      <c r="C113" s="11"/>
      <c r="D113" s="11"/>
      <c r="E113" s="11"/>
      <c r="F113" s="11"/>
      <c r="G113" s="11"/>
      <c r="H113" s="11"/>
      <c r="I113" s="37"/>
      <c r="J113" s="37"/>
    </row>
    <row r="114" spans="1:13" ht="16.5" customHeight="1" thickBot="1">
      <c r="A114" s="28"/>
      <c r="B114" s="33" t="s">
        <v>23</v>
      </c>
      <c r="C114" s="11"/>
      <c r="D114" s="38">
        <f>[3]Sheet1!$J$71</f>
        <v>500</v>
      </c>
      <c r="E114" s="39"/>
      <c r="F114" s="38">
        <v>0</v>
      </c>
      <c r="G114" s="39"/>
      <c r="H114" s="38">
        <f>SUM(D114:F114)</f>
        <v>500</v>
      </c>
      <c r="I114" s="39"/>
      <c r="J114" s="38">
        <f>'[1]SOFA to end'!$H$115</f>
        <v>500</v>
      </c>
      <c r="M114" s="40"/>
    </row>
    <row r="115" spans="1:13" ht="25" customHeight="1" thickTop="1">
      <c r="A115" s="28"/>
      <c r="B115" s="33"/>
      <c r="C115" s="11"/>
      <c r="D115" s="11"/>
      <c r="E115" s="11"/>
      <c r="F115" s="99"/>
      <c r="G115" s="39"/>
      <c r="H115" s="99"/>
      <c r="I115" s="11"/>
      <c r="J115" s="11"/>
    </row>
    <row r="116" spans="1:13" ht="19" customHeight="1">
      <c r="A116" s="100" t="s">
        <v>40</v>
      </c>
      <c r="B116" s="33"/>
      <c r="C116" s="11"/>
      <c r="D116" s="11"/>
      <c r="E116" s="11"/>
      <c r="F116" s="99"/>
      <c r="G116" s="39"/>
      <c r="H116" s="99"/>
      <c r="I116" s="11"/>
      <c r="J116" s="11"/>
    </row>
    <row r="117" spans="1:13" ht="24" customHeight="1">
      <c r="A117" s="101" t="s">
        <v>63</v>
      </c>
      <c r="B117" s="15"/>
      <c r="C117" s="11"/>
      <c r="D117" s="11"/>
      <c r="E117" s="11"/>
      <c r="F117" s="11"/>
      <c r="G117" s="11"/>
      <c r="H117" s="11"/>
      <c r="I117" s="11"/>
      <c r="J117" s="11"/>
    </row>
    <row r="118" spans="1:13" ht="13" customHeight="1">
      <c r="A118" s="100" t="str">
        <f>A66</f>
        <v>For year ended 31st December 2019</v>
      </c>
      <c r="B118" s="15"/>
      <c r="C118" s="11"/>
      <c r="D118" s="11"/>
      <c r="E118" s="11"/>
      <c r="F118" s="11"/>
      <c r="G118" s="11"/>
      <c r="H118" s="11"/>
      <c r="I118" s="11"/>
      <c r="J118" s="11"/>
    </row>
    <row r="119" spans="1:13">
      <c r="A119" s="102"/>
      <c r="B119" s="15"/>
      <c r="C119" s="11"/>
      <c r="D119" s="11"/>
      <c r="E119" s="11"/>
      <c r="F119" s="11"/>
      <c r="G119" s="11"/>
      <c r="H119" s="11"/>
      <c r="I119" s="11"/>
      <c r="J119" s="11"/>
    </row>
    <row r="120" spans="1:13">
      <c r="A120" s="103">
        <v>6</v>
      </c>
      <c r="B120" s="171" t="s">
        <v>31</v>
      </c>
      <c r="C120" s="104"/>
      <c r="D120" s="104"/>
      <c r="E120" s="104"/>
      <c r="F120" s="104"/>
      <c r="G120" s="104"/>
      <c r="H120" s="104"/>
      <c r="I120" s="104"/>
      <c r="J120" s="104"/>
      <c r="K120" s="104"/>
      <c r="L120" s="104"/>
    </row>
    <row r="121" spans="1:13" ht="47.25" customHeight="1">
      <c r="A121" s="105"/>
      <c r="B121" s="206" t="s">
        <v>134</v>
      </c>
      <c r="C121" s="206"/>
      <c r="D121" s="206"/>
      <c r="E121" s="206"/>
      <c r="F121" s="206"/>
      <c r="G121" s="206"/>
      <c r="H121" s="206"/>
      <c r="I121" s="206"/>
      <c r="J121" s="206"/>
      <c r="K121" s="206"/>
      <c r="L121" s="206"/>
    </row>
    <row r="122" spans="1:13" ht="15.75" customHeight="1">
      <c r="A122" s="105"/>
      <c r="B122" s="207" t="s">
        <v>30</v>
      </c>
      <c r="C122" s="207"/>
      <c r="D122" s="207"/>
      <c r="E122" s="207"/>
      <c r="F122" s="207"/>
      <c r="G122" s="207"/>
      <c r="H122" s="207"/>
      <c r="I122" s="207"/>
      <c r="J122" s="207"/>
      <c r="K122" s="207"/>
      <c r="L122" s="207"/>
    </row>
    <row r="124" spans="1:13" ht="9.75" customHeight="1"/>
    <row r="125" spans="1:13" ht="32.25" customHeight="1">
      <c r="A125" s="105"/>
      <c r="B125" s="11"/>
      <c r="C125" s="11"/>
      <c r="D125" s="10" t="s">
        <v>124</v>
      </c>
      <c r="E125" s="106"/>
      <c r="F125" s="107" t="s">
        <v>8</v>
      </c>
      <c r="G125" s="106"/>
      <c r="H125" s="107" t="s">
        <v>39</v>
      </c>
      <c r="I125" s="106"/>
      <c r="J125" s="108" t="s">
        <v>54</v>
      </c>
      <c r="K125" s="11"/>
      <c r="L125" s="10" t="s">
        <v>125</v>
      </c>
    </row>
    <row r="126" spans="1:13">
      <c r="A126" s="105"/>
      <c r="B126" s="104"/>
      <c r="C126" s="11"/>
      <c r="D126" s="109" t="s">
        <v>13</v>
      </c>
      <c r="E126" s="110"/>
      <c r="F126" s="109" t="s">
        <v>13</v>
      </c>
      <c r="G126" s="110"/>
      <c r="H126" s="109" t="s">
        <v>13</v>
      </c>
      <c r="I126" s="110"/>
      <c r="J126" s="109" t="s">
        <v>13</v>
      </c>
      <c r="K126" s="11"/>
      <c r="L126" s="109" t="s">
        <v>13</v>
      </c>
    </row>
    <row r="127" spans="1:13">
      <c r="A127" s="103">
        <v>7</v>
      </c>
      <c r="B127" s="111" t="s">
        <v>82</v>
      </c>
      <c r="C127" s="11"/>
      <c r="D127" s="11"/>
      <c r="E127" s="11"/>
      <c r="F127" s="11"/>
      <c r="G127" s="11"/>
      <c r="H127" s="11"/>
      <c r="I127" s="11"/>
      <c r="J127" s="104"/>
      <c r="K127" s="11"/>
      <c r="L127" s="11"/>
    </row>
    <row r="128" spans="1:13" ht="15" customHeight="1">
      <c r="A128" s="28"/>
      <c r="B128" s="153" t="s">
        <v>44</v>
      </c>
      <c r="C128" s="11"/>
      <c r="D128" s="11"/>
      <c r="E128" s="11"/>
      <c r="F128" s="11"/>
      <c r="G128" s="11"/>
      <c r="H128" s="11"/>
      <c r="I128" s="11"/>
      <c r="J128" s="180"/>
      <c r="K128" s="11"/>
      <c r="L128" s="11"/>
    </row>
    <row r="129" spans="1:14" ht="15" customHeight="1">
      <c r="A129" s="28"/>
      <c r="B129" s="179" t="s">
        <v>128</v>
      </c>
      <c r="C129" s="11"/>
      <c r="D129" s="11">
        <v>0</v>
      </c>
      <c r="E129" s="11"/>
      <c r="F129" s="11">
        <f>[3]Sheet1!$H$29</f>
        <v>1800</v>
      </c>
      <c r="G129" s="11"/>
      <c r="H129" s="11">
        <f>-[3]Sheet1!$J$63</f>
        <v>-2840</v>
      </c>
      <c r="I129" s="11"/>
      <c r="J129" s="169">
        <f>[3]Sheet1!$H$24</f>
        <v>2500</v>
      </c>
      <c r="K129" s="11"/>
      <c r="L129" s="11">
        <f>SUM(D129:J129)</f>
        <v>1460</v>
      </c>
    </row>
    <row r="130" spans="1:14" ht="15" customHeight="1">
      <c r="A130" s="28"/>
      <c r="B130" s="179" t="s">
        <v>129</v>
      </c>
      <c r="C130" s="11"/>
      <c r="D130" s="11">
        <v>0</v>
      </c>
      <c r="E130" s="11"/>
      <c r="F130" s="11">
        <f>[3]Sheet1!$E$31</f>
        <v>500</v>
      </c>
      <c r="G130" s="11"/>
      <c r="H130" s="11">
        <f>-[3]Sheet1!$J$64+840</f>
        <v>-500</v>
      </c>
      <c r="I130" s="11"/>
      <c r="J130" s="169">
        <f>[3]Sheet1!$F$25</f>
        <v>0</v>
      </c>
      <c r="K130" s="11"/>
      <c r="L130" s="11">
        <f t="shared" ref="L130:L132" si="1">SUM(D130:J130)</f>
        <v>0</v>
      </c>
    </row>
    <row r="131" spans="1:14" ht="15" customHeight="1">
      <c r="A131" s="28"/>
      <c r="B131" s="179" t="s">
        <v>130</v>
      </c>
      <c r="C131" s="11"/>
      <c r="D131" s="11">
        <v>0</v>
      </c>
      <c r="E131" s="11"/>
      <c r="F131" s="11">
        <f>[3]Sheet1!$H$30+[3]Sheet1!$E$30</f>
        <v>7250</v>
      </c>
      <c r="G131" s="11"/>
      <c r="H131" s="11">
        <f>-[3]Sheet1!$H$84</f>
        <v>-7250</v>
      </c>
      <c r="I131" s="11"/>
      <c r="J131" s="169">
        <v>0</v>
      </c>
      <c r="K131" s="11"/>
      <c r="L131" s="11">
        <f t="shared" si="1"/>
        <v>0</v>
      </c>
    </row>
    <row r="132" spans="1:14" ht="15" customHeight="1">
      <c r="A132" s="28"/>
      <c r="B132" s="179" t="s">
        <v>131</v>
      </c>
      <c r="C132" s="11"/>
      <c r="D132" s="11">
        <v>0</v>
      </c>
      <c r="E132" s="11"/>
      <c r="F132" s="11">
        <f>[3]Sheet1!$H$28</f>
        <v>1600</v>
      </c>
      <c r="G132" s="11"/>
      <c r="H132" s="11">
        <f>-[3]Sheet1!$J$68</f>
        <v>-1582.43</v>
      </c>
      <c r="I132" s="11"/>
      <c r="J132" s="169">
        <f>[3]Sheet1!$F$25</f>
        <v>0</v>
      </c>
      <c r="K132" s="11"/>
      <c r="L132" s="11">
        <f t="shared" si="1"/>
        <v>17.569999999999936</v>
      </c>
    </row>
    <row r="133" spans="1:14" ht="15" customHeight="1" thickBot="1">
      <c r="A133" s="28"/>
      <c r="B133" s="112"/>
      <c r="C133" s="11"/>
      <c r="D133" s="18">
        <f>SUM(D129:D132)</f>
        <v>0</v>
      </c>
      <c r="E133" s="11"/>
      <c r="F133" s="18">
        <f>SUM(F129:F132)</f>
        <v>11150</v>
      </c>
      <c r="G133" s="11"/>
      <c r="H133" s="18">
        <f>SUM(H129:H132)</f>
        <v>-12172.43</v>
      </c>
      <c r="I133" s="11"/>
      <c r="J133" s="18">
        <f>SUM(J129:J132)</f>
        <v>2500</v>
      </c>
      <c r="K133" s="11"/>
      <c r="L133" s="18">
        <f>SUM(L129:L132)</f>
        <v>1477.57</v>
      </c>
    </row>
    <row r="134" spans="1:14" ht="15" customHeight="1" thickTop="1">
      <c r="A134" s="28"/>
      <c r="B134" s="112"/>
      <c r="C134" s="11"/>
      <c r="D134" s="11"/>
      <c r="E134" s="11"/>
      <c r="F134" s="11"/>
      <c r="G134" s="11"/>
      <c r="H134" s="11"/>
      <c r="I134" s="11"/>
      <c r="J134" s="104"/>
      <c r="K134" s="11"/>
      <c r="L134" s="11"/>
    </row>
    <row r="135" spans="1:14" ht="15" customHeight="1">
      <c r="A135" s="28"/>
      <c r="B135" s="113" t="s">
        <v>56</v>
      </c>
      <c r="C135" s="11"/>
      <c r="D135" s="11"/>
      <c r="E135" s="11"/>
      <c r="F135" s="11"/>
      <c r="G135" s="11"/>
      <c r="H135" s="11"/>
      <c r="I135" s="11"/>
      <c r="J135" s="104"/>
      <c r="K135" s="11"/>
      <c r="L135" s="11"/>
    </row>
    <row r="136" spans="1:14" ht="15" customHeight="1">
      <c r="A136" s="28"/>
      <c r="B136" s="115" t="s">
        <v>103</v>
      </c>
      <c r="C136" s="11"/>
      <c r="D136" s="183">
        <f>'[1]SOFA to end'!L134-0.1</f>
        <v>213927.43</v>
      </c>
      <c r="E136" s="11"/>
      <c r="F136" s="11">
        <f>L136-J136-D136</f>
        <v>13884.630000000005</v>
      </c>
      <c r="G136" s="11"/>
      <c r="H136" s="11">
        <v>0</v>
      </c>
      <c r="I136" s="11"/>
      <c r="J136" s="169">
        <f>-[3]Sheet1!$M$60</f>
        <v>-50000</v>
      </c>
      <c r="K136" s="11"/>
      <c r="L136" s="11">
        <f>[3]Sheet1!$M$91</f>
        <v>177812.06</v>
      </c>
      <c r="N136" s="40"/>
    </row>
    <row r="137" spans="1:14" ht="15" customHeight="1">
      <c r="A137" s="28"/>
      <c r="B137" s="113" t="s">
        <v>14</v>
      </c>
      <c r="C137" s="11"/>
      <c r="D137" s="183"/>
      <c r="E137" s="11"/>
      <c r="F137" s="11"/>
      <c r="G137" s="11"/>
      <c r="H137" s="11"/>
      <c r="I137" s="11"/>
      <c r="J137" s="11"/>
      <c r="K137" s="11"/>
      <c r="L137" s="11"/>
    </row>
    <row r="138" spans="1:14" ht="15" customHeight="1">
      <c r="A138" s="28"/>
      <c r="B138" s="114" t="s">
        <v>57</v>
      </c>
      <c r="C138" s="11"/>
      <c r="D138" s="183">
        <f>'[1]SOFA to end'!L136</f>
        <v>24011.020000000004</v>
      </c>
      <c r="E138" s="11"/>
      <c r="F138" s="11">
        <f>[3]Sheet1!$E$38+[3]Sheet1!$H$38-[3]Sheet1!$E$23-[3]Sheet1!$E$30-[3]Sheet1!$E$31-[3]Sheet1!$E$36-[3]Sheet1!$H$23-[3]Sheet1!$H$24-[3]Sheet1!$H$25-[3]Sheet1!$H$28-[3]Sheet1!$H$29-[3]Sheet1!$H$30-[3]Sheet1!$H$36-[3]Sheet1!$J$54</f>
        <v>64098.529999999984</v>
      </c>
      <c r="G138" s="11"/>
      <c r="H138" s="11">
        <f>-119974-500-H141</f>
        <v>-116271.42</v>
      </c>
      <c r="I138" s="11"/>
      <c r="J138" s="11">
        <f>[3]Sheet1!$E$23-[3]Sheet1!$E$62</f>
        <v>47500</v>
      </c>
      <c r="K138" s="11"/>
      <c r="L138" s="11">
        <f>SUM(D138:J138)</f>
        <v>19338.12999999999</v>
      </c>
      <c r="N138" s="40"/>
    </row>
    <row r="139" spans="1:14" ht="15" customHeight="1">
      <c r="A139" s="28"/>
      <c r="B139" s="113" t="s">
        <v>58</v>
      </c>
      <c r="C139" s="11"/>
      <c r="D139" s="183"/>
      <c r="E139" s="11"/>
      <c r="F139" s="11"/>
      <c r="G139" s="11"/>
      <c r="H139" s="11"/>
      <c r="I139" s="11"/>
      <c r="J139" s="11"/>
      <c r="K139" s="11"/>
      <c r="L139" s="11"/>
    </row>
    <row r="140" spans="1:14" ht="15" customHeight="1">
      <c r="A140" s="28"/>
      <c r="B140" s="186" t="s">
        <v>88</v>
      </c>
      <c r="C140" s="11"/>
      <c r="D140" s="183">
        <f>'[1]SOFA to end'!L139</f>
        <v>25448.979999999996</v>
      </c>
      <c r="E140" s="11"/>
      <c r="F140" s="11">
        <f>[3]Sheet1!$F$38</f>
        <v>631.77</v>
      </c>
      <c r="G140" s="11"/>
      <c r="H140" s="11">
        <f>[3]Sheet1!$F$87</f>
        <v>0</v>
      </c>
      <c r="I140" s="11"/>
      <c r="J140" s="169">
        <f>[3]Sheet1!$F$25</f>
        <v>0</v>
      </c>
      <c r="K140" s="11"/>
      <c r="L140" s="11">
        <f t="shared" ref="L140" si="2">SUM(D140:J140)</f>
        <v>26080.749999999996</v>
      </c>
    </row>
    <row r="141" spans="1:14" ht="15" customHeight="1">
      <c r="A141" s="28"/>
      <c r="B141" s="186" t="s">
        <v>55</v>
      </c>
      <c r="C141" s="11"/>
      <c r="D141" s="183">
        <f>'[1]SOFA to end'!L140</f>
        <v>11101.750000000002</v>
      </c>
      <c r="E141" s="11"/>
      <c r="F141" s="11">
        <f>[3]Sheet1!$G$38</f>
        <v>0</v>
      </c>
      <c r="G141" s="11"/>
      <c r="H141" s="11">
        <f>-[3]Sheet1!$G$87</f>
        <v>-4202.58</v>
      </c>
      <c r="I141" s="11"/>
      <c r="J141" s="169">
        <f>[3]Sheet1!$G$25</f>
        <v>0</v>
      </c>
      <c r="K141" s="11"/>
      <c r="L141" s="11">
        <f t="shared" ref="L141" si="3">SUM(D141:J141)</f>
        <v>6899.1700000000019</v>
      </c>
    </row>
    <row r="142" spans="1:14" ht="15" customHeight="1" thickBot="1">
      <c r="A142" s="28"/>
      <c r="B142" s="115"/>
      <c r="C142" s="11"/>
      <c r="D142" s="18">
        <f>SUM(D136:D141)</f>
        <v>274489.18</v>
      </c>
      <c r="E142" s="11"/>
      <c r="F142" s="18">
        <f>SUM(F136:F141)</f>
        <v>78614.929999999993</v>
      </c>
      <c r="G142" s="11"/>
      <c r="H142" s="18">
        <f>SUM(H136:H141)</f>
        <v>-120474</v>
      </c>
      <c r="I142" s="11"/>
      <c r="J142" s="18">
        <f>SUM(J136:J141)</f>
        <v>-2500</v>
      </c>
      <c r="K142" s="11"/>
      <c r="L142" s="18">
        <f>SUM(L136:L141)</f>
        <v>230130.11000000002</v>
      </c>
      <c r="M142" s="40"/>
    </row>
    <row r="143" spans="1:14" ht="15" customHeight="1" thickTop="1">
      <c r="A143" s="28"/>
      <c r="B143" s="115"/>
      <c r="C143" s="11"/>
      <c r="D143" s="19"/>
      <c r="E143" s="11"/>
      <c r="F143" s="19"/>
      <c r="G143" s="11"/>
      <c r="H143" s="19"/>
      <c r="I143" s="11"/>
      <c r="J143" s="11"/>
      <c r="K143" s="11"/>
      <c r="L143" s="19"/>
      <c r="N143" s="40"/>
    </row>
    <row r="144" spans="1:14" ht="15" customHeight="1">
      <c r="A144" s="28"/>
      <c r="B144" s="11"/>
      <c r="C144" s="11"/>
      <c r="D144" s="11"/>
      <c r="E144" s="11"/>
      <c r="F144" s="11"/>
      <c r="G144" s="11"/>
      <c r="H144" s="11"/>
      <c r="I144" s="11"/>
      <c r="J144" s="104"/>
      <c r="K144" s="11"/>
      <c r="L144" s="11"/>
      <c r="N144" s="40"/>
    </row>
    <row r="145" spans="1:14" ht="15" customHeight="1" thickBot="1">
      <c r="A145" s="28"/>
      <c r="B145" s="116" t="s">
        <v>15</v>
      </c>
      <c r="C145" s="11"/>
      <c r="D145" s="117">
        <f>+D142+D133</f>
        <v>274489.18</v>
      </c>
      <c r="E145" s="11"/>
      <c r="F145" s="117">
        <f>+F142+F133</f>
        <v>89764.93</v>
      </c>
      <c r="G145" s="11"/>
      <c r="H145" s="117">
        <f>+H142+H133</f>
        <v>-132646.43</v>
      </c>
      <c r="I145" s="11"/>
      <c r="J145" s="117">
        <v>0</v>
      </c>
      <c r="K145" s="11"/>
      <c r="L145" s="117">
        <f>+L142+L133</f>
        <v>231607.68000000002</v>
      </c>
      <c r="N145" s="40"/>
    </row>
    <row r="146" spans="1:14" ht="15" customHeight="1" thickTop="1">
      <c r="A146" s="28"/>
      <c r="B146" s="116"/>
      <c r="C146" s="11"/>
      <c r="D146" s="118"/>
      <c r="E146" s="11"/>
      <c r="F146" s="118"/>
      <c r="G146" s="11"/>
      <c r="H146" s="118"/>
      <c r="I146" s="11"/>
      <c r="J146" s="118"/>
      <c r="K146" s="11"/>
      <c r="L146" s="118"/>
      <c r="N146" s="40"/>
    </row>
    <row r="147" spans="1:14" ht="19" customHeight="1">
      <c r="A147" s="173" t="s">
        <v>59</v>
      </c>
      <c r="B147" s="174"/>
      <c r="C147" s="174"/>
      <c r="D147" s="174"/>
      <c r="E147" s="174"/>
      <c r="F147" s="174"/>
      <c r="G147" s="174"/>
      <c r="H147" s="174"/>
      <c r="I147" s="174"/>
      <c r="J147" s="174"/>
      <c r="K147" s="174"/>
      <c r="L147" s="174"/>
    </row>
    <row r="148" spans="1:14">
      <c r="A148" s="209" t="s">
        <v>104</v>
      </c>
      <c r="B148" s="209"/>
      <c r="C148" s="209"/>
      <c r="D148" s="209"/>
      <c r="E148" s="209"/>
      <c r="F148" s="209"/>
      <c r="G148" s="209"/>
      <c r="H148" s="209"/>
      <c r="I148" s="209"/>
      <c r="J148" s="209"/>
      <c r="K148" s="209"/>
      <c r="L148" s="209"/>
    </row>
    <row r="149" spans="1:14" s="175" customFormat="1" ht="61.5" customHeight="1">
      <c r="A149" s="209" t="s">
        <v>105</v>
      </c>
      <c r="B149" s="209"/>
      <c r="C149" s="209"/>
      <c r="D149" s="209"/>
      <c r="E149" s="209"/>
      <c r="F149" s="209"/>
      <c r="G149" s="209"/>
      <c r="H149" s="209"/>
      <c r="I149" s="209"/>
      <c r="J149" s="209"/>
      <c r="K149" s="209"/>
      <c r="L149" s="209"/>
    </row>
    <row r="150" spans="1:14" ht="18" hidden="1">
      <c r="A150" s="100" t="s">
        <v>40</v>
      </c>
      <c r="B150" s="119"/>
      <c r="C150" s="119"/>
      <c r="D150" s="119"/>
      <c r="E150" s="119"/>
      <c r="F150" s="119"/>
      <c r="G150" s="119"/>
      <c r="H150" s="119"/>
      <c r="I150" s="119"/>
      <c r="J150" s="119"/>
      <c r="K150" s="119"/>
      <c r="L150" s="119"/>
    </row>
    <row r="151" spans="1:14" ht="18" hidden="1">
      <c r="A151" s="101" t="s">
        <v>63</v>
      </c>
      <c r="B151" s="119"/>
      <c r="C151" s="119"/>
      <c r="D151" s="119"/>
      <c r="E151" s="119"/>
      <c r="F151" s="119"/>
      <c r="G151" s="119"/>
      <c r="H151" s="119"/>
      <c r="I151" s="119"/>
      <c r="J151" s="119"/>
      <c r="K151" s="119"/>
      <c r="L151" s="119"/>
    </row>
    <row r="152" spans="1:14" ht="18" hidden="1">
      <c r="A152" s="100" t="str">
        <f>+A118</f>
        <v>For year ended 31st December 2019</v>
      </c>
      <c r="B152" s="119"/>
      <c r="C152" s="119"/>
      <c r="D152" s="119"/>
      <c r="E152" s="119"/>
      <c r="F152" s="119"/>
      <c r="G152" s="119"/>
      <c r="H152" s="119"/>
      <c r="I152" s="119"/>
      <c r="J152" s="119"/>
      <c r="K152" s="119"/>
      <c r="L152" s="119"/>
    </row>
    <row r="153" spans="1:14" ht="15.75" customHeight="1">
      <c r="A153" s="24"/>
      <c r="B153" s="120"/>
      <c r="C153" s="120"/>
      <c r="D153" s="120"/>
      <c r="E153" s="119"/>
      <c r="F153" s="119"/>
      <c r="G153" s="119"/>
      <c r="H153" s="119"/>
      <c r="I153" s="119"/>
      <c r="J153" s="119"/>
      <c r="K153" s="119"/>
      <c r="L153" s="119"/>
    </row>
    <row r="154" spans="1:14" ht="15.75" customHeight="1">
      <c r="A154" s="120" t="s">
        <v>85</v>
      </c>
      <c r="B154" s="120"/>
      <c r="C154" s="120"/>
      <c r="D154" s="120"/>
      <c r="E154" s="119"/>
      <c r="F154" s="119"/>
      <c r="G154" s="119"/>
      <c r="H154" s="119"/>
      <c r="I154" s="119"/>
      <c r="J154" s="119"/>
      <c r="K154" s="119"/>
      <c r="L154" s="119"/>
    </row>
    <row r="155" spans="1:14" ht="15.75" customHeight="1">
      <c r="A155" s="105"/>
      <c r="B155" s="12"/>
      <c r="C155" s="121"/>
      <c r="D155" s="122"/>
      <c r="E155" s="123"/>
      <c r="F155" s="122"/>
      <c r="G155" s="124"/>
      <c r="H155" s="124"/>
      <c r="I155" s="119"/>
      <c r="J155" s="119"/>
      <c r="K155" s="119"/>
      <c r="L155" s="119"/>
    </row>
    <row r="156" spans="1:14" ht="15.75" customHeight="1">
      <c r="A156" s="125">
        <v>8</v>
      </c>
      <c r="B156" s="126" t="s">
        <v>34</v>
      </c>
      <c r="C156" s="11"/>
      <c r="D156" s="122">
        <f>+D175</f>
        <v>2022</v>
      </c>
      <c r="E156" s="123"/>
      <c r="F156" s="122"/>
      <c r="G156" s="124"/>
      <c r="H156" s="124"/>
      <c r="I156" s="119"/>
      <c r="J156" s="119"/>
      <c r="K156" s="119"/>
      <c r="L156" s="119"/>
    </row>
    <row r="157" spans="1:14" ht="15.75" customHeight="1">
      <c r="A157" s="125"/>
      <c r="B157" s="126"/>
      <c r="C157" s="11"/>
      <c r="D157" s="177" t="s">
        <v>116</v>
      </c>
      <c r="E157" s="123"/>
      <c r="F157" s="177"/>
      <c r="G157" s="90"/>
      <c r="H157" s="177"/>
      <c r="I157" s="132"/>
      <c r="J157" s="177" t="s">
        <v>120</v>
      </c>
      <c r="K157" s="132"/>
      <c r="L157" s="177" t="s">
        <v>116</v>
      </c>
    </row>
    <row r="158" spans="1:14" ht="15.75" customHeight="1">
      <c r="A158" s="125"/>
      <c r="B158" s="126"/>
      <c r="C158" s="11"/>
      <c r="D158" s="177" t="s">
        <v>117</v>
      </c>
      <c r="E158" s="123"/>
      <c r="F158" s="177" t="s">
        <v>118</v>
      </c>
      <c r="G158" s="90"/>
      <c r="H158" s="177" t="s">
        <v>119</v>
      </c>
      <c r="I158" s="132"/>
      <c r="J158" s="177" t="s">
        <v>121</v>
      </c>
      <c r="K158" s="132"/>
      <c r="L158" s="177" t="s">
        <v>122</v>
      </c>
    </row>
    <row r="159" spans="1:14" ht="15.75" customHeight="1">
      <c r="A159" s="127"/>
      <c r="B159" s="54" t="s">
        <v>108</v>
      </c>
      <c r="C159" s="11"/>
      <c r="D159" s="187">
        <f>'[1]SOFA to end'!$L$163</f>
        <v>762387.4711359404</v>
      </c>
      <c r="E159" s="73"/>
      <c r="F159" s="187">
        <v>0</v>
      </c>
      <c r="G159" s="19"/>
      <c r="H159" s="187">
        <v>0</v>
      </c>
      <c r="I159" s="119"/>
      <c r="J159" s="187">
        <f>D159/6.04*5.4-D159</f>
        <v>-80782.778398510185</v>
      </c>
      <c r="K159" s="119"/>
      <c r="L159" s="187">
        <f>SUM(D159:K159)-1</f>
        <v>681603.69273743022</v>
      </c>
    </row>
    <row r="160" spans="1:14" ht="15.75" customHeight="1">
      <c r="A160" s="127"/>
      <c r="B160" s="54" t="s">
        <v>109</v>
      </c>
      <c r="C160" s="11"/>
      <c r="D160" s="187">
        <f>'[1]SOFA to end'!$L$164</f>
        <v>123855.99255121042</v>
      </c>
      <c r="E160" s="73"/>
      <c r="F160" s="187">
        <v>0</v>
      </c>
      <c r="G160" s="19"/>
      <c r="H160" s="187">
        <v>0</v>
      </c>
      <c r="I160" s="119"/>
      <c r="J160" s="187">
        <f>D160/6.04*5.4-D160</f>
        <v>-13123.813780260694</v>
      </c>
      <c r="K160" s="119"/>
      <c r="L160" s="187">
        <f>SUM(D160:K160)</f>
        <v>110732.17877094973</v>
      </c>
    </row>
    <row r="161" spans="1:13" ht="15.75" customHeight="1">
      <c r="A161" s="127"/>
      <c r="B161" s="54" t="s">
        <v>110</v>
      </c>
      <c r="C161" s="15"/>
      <c r="D161" s="188">
        <f>'[1]SOFA to end'!$L$165</f>
        <v>1208</v>
      </c>
      <c r="E161" s="73"/>
      <c r="F161" s="188">
        <v>0</v>
      </c>
      <c r="G161" s="19"/>
      <c r="H161" s="188">
        <v>0</v>
      </c>
      <c r="I161" s="119"/>
      <c r="J161" s="188">
        <f>D161/6.04*5.4-D161</f>
        <v>-128</v>
      </c>
      <c r="K161" s="119"/>
      <c r="L161" s="188">
        <f>SUM(D161:K161)</f>
        <v>1080</v>
      </c>
    </row>
    <row r="162" spans="1:13" ht="15.75" customHeight="1" thickBot="1">
      <c r="A162" s="32"/>
      <c r="B162" s="104"/>
      <c r="C162" s="15"/>
      <c r="D162" s="189">
        <f>SUM(D159:D161)</f>
        <v>887451.46368715086</v>
      </c>
      <c r="E162" s="55"/>
      <c r="F162" s="189">
        <f t="shared" ref="F162" si="4">SUM(F159:F161)</f>
        <v>0</v>
      </c>
      <c r="G162" s="19"/>
      <c r="H162" s="189">
        <f t="shared" ref="H162" si="5">SUM(H159:H161)</f>
        <v>0</v>
      </c>
      <c r="I162" s="119"/>
      <c r="J162" s="189">
        <f t="shared" ref="J162" si="6">SUM(J159:J161)</f>
        <v>-94034.592178770879</v>
      </c>
      <c r="K162" s="119"/>
      <c r="L162" s="189">
        <f t="shared" ref="L162" si="7">SUM(L159:L161)</f>
        <v>793415.87150837993</v>
      </c>
    </row>
    <row r="163" spans="1:13" ht="7" customHeight="1" thickTop="1">
      <c r="A163" s="32"/>
      <c r="B163" s="104"/>
      <c r="C163" s="15"/>
      <c r="D163" s="17"/>
      <c r="E163" s="55"/>
      <c r="F163" s="17"/>
      <c r="G163" s="19"/>
      <c r="H163" s="104"/>
      <c r="I163" s="119"/>
      <c r="J163" s="119"/>
      <c r="K163" s="119"/>
      <c r="L163" s="119"/>
    </row>
    <row r="164" spans="1:13" ht="15.75" customHeight="1">
      <c r="A164" s="32"/>
      <c r="B164" s="152"/>
      <c r="C164" s="15"/>
      <c r="D164" s="17"/>
      <c r="E164" s="55"/>
      <c r="F164" s="14"/>
      <c r="G164" s="19"/>
      <c r="H164" s="104"/>
      <c r="I164" s="119"/>
      <c r="J164" s="119"/>
      <c r="K164" s="119"/>
      <c r="L164" s="119"/>
    </row>
    <row r="165" spans="1:13" ht="9.75" customHeight="1">
      <c r="A165" s="32"/>
      <c r="B165" s="104"/>
      <c r="C165" s="15"/>
      <c r="D165" s="17"/>
      <c r="E165" s="55"/>
      <c r="F165" s="17"/>
      <c r="G165" s="19"/>
      <c r="H165" s="104"/>
      <c r="I165" s="119"/>
      <c r="J165" s="119"/>
      <c r="K165" s="119"/>
      <c r="L165" s="119"/>
    </row>
    <row r="166" spans="1:13">
      <c r="A166" s="128">
        <v>9</v>
      </c>
      <c r="B166" s="9" t="s">
        <v>87</v>
      </c>
      <c r="C166" s="6"/>
      <c r="D166" s="5"/>
      <c r="E166" s="7"/>
      <c r="F166" s="7"/>
      <c r="G166" s="7"/>
      <c r="H166" s="7"/>
      <c r="I166" s="7"/>
      <c r="J166" s="7"/>
      <c r="K166" s="8"/>
      <c r="L166" s="7"/>
      <c r="M166" s="7"/>
    </row>
    <row r="167" spans="1:13" ht="15.75" customHeight="1">
      <c r="A167" s="32"/>
      <c r="B167" s="208" t="s">
        <v>107</v>
      </c>
      <c r="C167" s="208"/>
      <c r="D167" s="208"/>
      <c r="E167" s="208"/>
      <c r="F167" s="208"/>
      <c r="G167" s="208"/>
      <c r="H167" s="208"/>
      <c r="I167" s="208"/>
      <c r="J167" s="208"/>
      <c r="K167" s="208"/>
      <c r="L167" s="208"/>
      <c r="M167" s="129"/>
    </row>
    <row r="168" spans="1:13" ht="15.75" customHeight="1">
      <c r="A168" s="32"/>
      <c r="B168" s="208"/>
      <c r="C168" s="208"/>
      <c r="D168" s="208"/>
      <c r="E168" s="208"/>
      <c r="F168" s="208"/>
      <c r="G168" s="208"/>
      <c r="H168" s="208"/>
      <c r="I168" s="208"/>
      <c r="J168" s="208"/>
      <c r="K168" s="208"/>
      <c r="L168" s="208"/>
    </row>
    <row r="169" spans="1:13" ht="28.5" customHeight="1">
      <c r="A169" s="32"/>
      <c r="B169" s="208"/>
      <c r="C169" s="208"/>
      <c r="D169" s="208"/>
      <c r="E169" s="208"/>
      <c r="F169" s="208"/>
      <c r="G169" s="208"/>
      <c r="H169" s="208"/>
      <c r="I169" s="208"/>
      <c r="J169" s="208"/>
      <c r="K169" s="208"/>
      <c r="L169" s="208"/>
    </row>
    <row r="170" spans="1:13" ht="12" customHeight="1">
      <c r="A170" s="32"/>
      <c r="B170" s="5"/>
      <c r="C170" s="5"/>
      <c r="D170" s="5"/>
      <c r="E170" s="5"/>
      <c r="F170" s="5"/>
      <c r="G170" s="5"/>
      <c r="H170" s="5"/>
      <c r="I170" s="5"/>
      <c r="J170" s="5"/>
      <c r="K170" s="5"/>
      <c r="L170" s="5"/>
    </row>
    <row r="171" spans="1:13" ht="15.75" hidden="1" customHeight="1">
      <c r="A171" s="32"/>
      <c r="B171" s="5"/>
      <c r="C171" s="5"/>
      <c r="D171" s="5"/>
      <c r="E171" s="5"/>
      <c r="F171" s="5"/>
      <c r="G171" s="5"/>
      <c r="H171" s="5"/>
      <c r="I171" s="5"/>
      <c r="J171" s="5"/>
      <c r="K171" s="5"/>
      <c r="L171" s="5"/>
    </row>
    <row r="172" spans="1:13" ht="15.75" hidden="1" customHeight="1">
      <c r="A172" s="32"/>
      <c r="B172" s="5"/>
      <c r="C172" s="5"/>
      <c r="D172" s="5"/>
      <c r="E172" s="5"/>
      <c r="F172" s="5"/>
      <c r="G172" s="5"/>
      <c r="H172" s="5"/>
      <c r="I172" s="5"/>
      <c r="J172" s="5"/>
      <c r="K172" s="5"/>
      <c r="L172" s="5"/>
    </row>
    <row r="173" spans="1:13" ht="26.25" customHeight="1">
      <c r="A173" s="135">
        <v>10</v>
      </c>
      <c r="B173" s="111" t="s">
        <v>38</v>
      </c>
      <c r="C173" s="124"/>
      <c r="D173" s="124"/>
      <c r="E173" s="124"/>
      <c r="F173" s="104"/>
      <c r="G173" s="104"/>
      <c r="H173" s="104"/>
      <c r="I173" s="119"/>
      <c r="J173" s="119"/>
      <c r="K173" s="119"/>
      <c r="L173" s="119"/>
    </row>
    <row r="174" spans="1:13" ht="15.75" customHeight="1">
      <c r="A174" s="136"/>
      <c r="B174" s="104"/>
      <c r="C174" s="204"/>
      <c r="D174" s="137" t="s">
        <v>61</v>
      </c>
      <c r="E174" s="137"/>
      <c r="F174" s="137"/>
      <c r="G174" s="137"/>
      <c r="H174" s="155"/>
      <c r="I174" s="119"/>
      <c r="J174" s="119"/>
      <c r="K174" s="119"/>
      <c r="L174" s="119"/>
    </row>
    <row r="175" spans="1:13" ht="15.75" customHeight="1">
      <c r="A175" s="138"/>
      <c r="B175" s="104"/>
      <c r="C175" s="204"/>
      <c r="D175" s="130">
        <f>D69</f>
        <v>2022</v>
      </c>
      <c r="E175" s="104"/>
      <c r="F175" s="124"/>
      <c r="G175" s="124"/>
      <c r="H175" s="130">
        <f>+D175-1</f>
        <v>2021</v>
      </c>
      <c r="I175" s="119"/>
      <c r="J175" s="119"/>
      <c r="K175" s="119"/>
      <c r="L175" s="119"/>
    </row>
    <row r="176" spans="1:13" ht="15.75" customHeight="1">
      <c r="A176" s="138"/>
      <c r="B176" s="139" t="s">
        <v>35</v>
      </c>
      <c r="C176" s="178"/>
      <c r="D176" s="130" t="s">
        <v>13</v>
      </c>
      <c r="E176" s="104"/>
      <c r="F176" s="124"/>
      <c r="G176" s="124"/>
      <c r="H176" s="130" t="s">
        <v>13</v>
      </c>
      <c r="I176" s="119"/>
      <c r="J176" s="119"/>
      <c r="K176" s="119"/>
      <c r="L176" s="119"/>
    </row>
    <row r="177" spans="1:13" ht="15.75" customHeight="1">
      <c r="A177" s="105"/>
      <c r="B177" s="140" t="s">
        <v>126</v>
      </c>
      <c r="C177" s="141"/>
      <c r="D177" s="14">
        <f>H179</f>
        <v>426579</v>
      </c>
      <c r="E177" s="14"/>
      <c r="F177" s="124"/>
      <c r="G177" s="124"/>
      <c r="H177" s="14">
        <f>'[1]SOFA to end'!$D$181</f>
        <v>426579</v>
      </c>
      <c r="I177" s="119"/>
      <c r="J177" s="119"/>
      <c r="K177" s="119"/>
      <c r="L177" s="119"/>
    </row>
    <row r="178" spans="1:13" ht="15.75" customHeight="1">
      <c r="A178" s="105"/>
      <c r="B178" s="142" t="s">
        <v>32</v>
      </c>
      <c r="C178" s="121"/>
      <c r="D178" s="14">
        <v>0</v>
      </c>
      <c r="E178" s="14"/>
      <c r="F178" s="124"/>
      <c r="G178" s="124"/>
      <c r="H178" s="14">
        <f>'[1]SOFA to end'!$D$182</f>
        <v>0</v>
      </c>
      <c r="I178" s="119"/>
      <c r="J178" s="119"/>
      <c r="K178" s="119"/>
      <c r="L178" s="119"/>
    </row>
    <row r="179" spans="1:13" ht="15.75" customHeight="1" thickBot="1">
      <c r="A179" s="105"/>
      <c r="B179" s="143" t="s">
        <v>127</v>
      </c>
      <c r="C179" s="144"/>
      <c r="D179" s="145">
        <f>SUM(D177:D178)</f>
        <v>426579</v>
      </c>
      <c r="E179" s="60"/>
      <c r="F179" s="124"/>
      <c r="G179" s="124"/>
      <c r="H179" s="145">
        <f>SUM(H177:H178)</f>
        <v>426579</v>
      </c>
      <c r="I179" s="119"/>
      <c r="J179" s="119"/>
      <c r="K179" s="119"/>
      <c r="L179" s="119"/>
    </row>
    <row r="180" spans="1:13" ht="15.75" customHeight="1" thickTop="1">
      <c r="A180" s="105"/>
      <c r="B180" s="121"/>
      <c r="C180" s="121"/>
      <c r="D180" s="121"/>
      <c r="E180" s="146"/>
      <c r="F180" s="124"/>
      <c r="G180" s="124"/>
      <c r="H180" s="121"/>
      <c r="I180" s="119"/>
      <c r="J180" s="119"/>
      <c r="K180" s="119"/>
      <c r="L180" s="119"/>
    </row>
    <row r="181" spans="1:13" ht="15.75" customHeight="1">
      <c r="A181" s="105"/>
      <c r="B181" s="147" t="s">
        <v>36</v>
      </c>
      <c r="C181" s="141"/>
      <c r="D181" s="141"/>
      <c r="E181" s="141"/>
      <c r="F181" s="124"/>
      <c r="G181" s="124"/>
      <c r="H181" s="141"/>
      <c r="I181" s="119"/>
      <c r="J181" s="119"/>
      <c r="K181" s="119"/>
      <c r="L181" s="119"/>
    </row>
    <row r="182" spans="1:13" ht="15.75" customHeight="1">
      <c r="A182" s="105"/>
      <c r="B182" s="148" t="str">
        <f>+B177</f>
        <v>As at 1st January 2022</v>
      </c>
      <c r="C182" s="12"/>
      <c r="D182" s="13">
        <f>H184</f>
        <v>127545.16</v>
      </c>
      <c r="E182" s="13"/>
      <c r="F182" s="124"/>
      <c r="G182" s="124"/>
      <c r="H182" s="14">
        <f>'[1]SOFA to end'!$D$186</f>
        <v>119013.58</v>
      </c>
      <c r="I182" s="119"/>
      <c r="J182" s="119"/>
      <c r="K182" s="119"/>
      <c r="L182" s="119"/>
    </row>
    <row r="183" spans="1:13" ht="15.75" customHeight="1">
      <c r="A183" s="105"/>
      <c r="B183" s="142" t="s">
        <v>33</v>
      </c>
      <c r="C183" s="12"/>
      <c r="D183" s="13">
        <f>D179*0.02</f>
        <v>8531.58</v>
      </c>
      <c r="E183" s="13"/>
      <c r="F183" s="124"/>
      <c r="G183" s="124"/>
      <c r="H183" s="14">
        <f>'[1]SOFA to end'!$D$187</f>
        <v>8531.58</v>
      </c>
      <c r="I183" s="119"/>
      <c r="J183" s="119"/>
      <c r="K183" s="119"/>
      <c r="L183" s="119"/>
    </row>
    <row r="184" spans="1:13" ht="15.75" customHeight="1" thickBot="1">
      <c r="A184" s="105"/>
      <c r="B184" s="143" t="str">
        <f>+B179</f>
        <v>As at 31st December 2022</v>
      </c>
      <c r="C184" s="149"/>
      <c r="D184" s="145">
        <f>SUM(D182:D183)</f>
        <v>136076.74</v>
      </c>
      <c r="E184" s="60"/>
      <c r="F184" s="124"/>
      <c r="G184" s="124"/>
      <c r="H184" s="145">
        <f>SUM(H182:H183)</f>
        <v>127545.16</v>
      </c>
      <c r="I184" s="119"/>
      <c r="J184" s="119"/>
      <c r="K184" s="119"/>
      <c r="L184" s="119"/>
    </row>
    <row r="185" spans="1:13" ht="15.75" customHeight="1" thickTop="1">
      <c r="A185" s="144"/>
      <c r="B185" s="12"/>
      <c r="C185" s="12"/>
      <c r="D185" s="13"/>
      <c r="E185" s="13"/>
      <c r="F185" s="124"/>
      <c r="G185" s="124"/>
      <c r="H185" s="13"/>
      <c r="I185" s="119"/>
      <c r="J185" s="119"/>
      <c r="K185" s="119"/>
      <c r="L185" s="119"/>
    </row>
    <row r="186" spans="1:13" ht="15.75" customHeight="1" thickBot="1">
      <c r="A186" s="105"/>
      <c r="B186" s="12" t="s">
        <v>52</v>
      </c>
      <c r="C186" s="121"/>
      <c r="D186" s="150">
        <f>D179-D184</f>
        <v>290502.26</v>
      </c>
      <c r="E186" s="13"/>
      <c r="F186" s="124"/>
      <c r="G186" s="124"/>
      <c r="H186" s="150">
        <f>H179-H184</f>
        <v>299033.83999999997</v>
      </c>
      <c r="I186" s="119"/>
      <c r="J186" s="119"/>
      <c r="K186" s="119"/>
      <c r="L186" s="119"/>
    </row>
    <row r="187" spans="1:13" ht="15.75" customHeight="1" thickTop="1">
      <c r="A187" s="105"/>
      <c r="B187" s="12"/>
      <c r="C187" s="121"/>
      <c r="D187" s="131"/>
      <c r="E187" s="13"/>
      <c r="F187" s="124"/>
      <c r="G187" s="124"/>
      <c r="H187" s="131"/>
      <c r="I187" s="119"/>
      <c r="J187" s="119"/>
      <c r="K187" s="119"/>
      <c r="L187" s="119"/>
    </row>
    <row r="188" spans="1:13" ht="15.75" customHeight="1" thickBot="1">
      <c r="A188" s="105"/>
      <c r="B188" s="12" t="s">
        <v>106</v>
      </c>
      <c r="C188" s="121"/>
      <c r="D188" s="151">
        <f>'[1]SOFA to end'!$D$190</f>
        <v>299033.83999999997</v>
      </c>
      <c r="E188" s="13"/>
      <c r="F188" s="124"/>
      <c r="G188" s="124"/>
      <c r="H188" s="151">
        <f>'[1]SOFA to end'!$H$190</f>
        <v>307565.42</v>
      </c>
      <c r="I188" s="119"/>
      <c r="J188" s="119"/>
      <c r="K188" s="119"/>
      <c r="L188" s="119"/>
    </row>
    <row r="189" spans="1:13" ht="15.75" customHeight="1" thickTop="1">
      <c r="A189" s="105"/>
      <c r="B189" s="12"/>
      <c r="C189" s="121"/>
      <c r="D189" s="131"/>
      <c r="E189" s="13"/>
      <c r="F189" s="124"/>
      <c r="G189" s="124"/>
      <c r="H189" s="131"/>
      <c r="I189" s="119"/>
      <c r="J189" s="119"/>
      <c r="K189" s="119"/>
      <c r="L189" s="119"/>
    </row>
    <row r="190" spans="1:13" ht="15.75" customHeight="1">
      <c r="A190" s="119"/>
      <c r="B190" s="119"/>
      <c r="C190" s="119"/>
      <c r="D190" s="119"/>
      <c r="E190" s="119"/>
      <c r="F190" s="119"/>
      <c r="G190" s="119"/>
      <c r="H190" s="119"/>
      <c r="I190" s="119"/>
      <c r="J190" s="119"/>
      <c r="K190" s="119"/>
      <c r="L190" s="119"/>
    </row>
    <row r="191" spans="1:13" ht="15.75" customHeight="1">
      <c r="A191" s="28"/>
      <c r="B191" s="104"/>
      <c r="C191" s="15"/>
      <c r="D191" s="15"/>
      <c r="E191" s="15"/>
      <c r="F191" s="15"/>
      <c r="G191" s="15"/>
      <c r="H191" s="155"/>
      <c r="I191" s="15"/>
      <c r="J191" s="155"/>
      <c r="K191" s="15"/>
      <c r="L191" s="104"/>
    </row>
    <row r="192" spans="1:13">
      <c r="A192" s="103">
        <v>11</v>
      </c>
      <c r="B192" s="111" t="s">
        <v>37</v>
      </c>
      <c r="C192" s="11"/>
      <c r="D192" s="132">
        <f>D175</f>
        <v>2022</v>
      </c>
      <c r="E192" s="11"/>
      <c r="F192" s="11"/>
      <c r="G192" s="11"/>
      <c r="H192" s="132">
        <f>D192-1</f>
        <v>2021</v>
      </c>
      <c r="I192" s="108"/>
      <c r="J192" s="132"/>
      <c r="K192" s="11"/>
      <c r="L192" s="104"/>
      <c r="M192"/>
    </row>
    <row r="193" spans="1:13">
      <c r="A193" s="28"/>
      <c r="B193" s="11"/>
      <c r="C193" s="11"/>
      <c r="D193" s="130" t="s">
        <v>13</v>
      </c>
      <c r="E193" s="11"/>
      <c r="F193" s="11"/>
      <c r="G193" s="11"/>
      <c r="H193" s="130" t="s">
        <v>13</v>
      </c>
      <c r="I193" s="108"/>
      <c r="J193" s="130"/>
      <c r="K193" s="11"/>
      <c r="L193" s="104"/>
      <c r="M193"/>
    </row>
    <row r="194" spans="1:13" hidden="1">
      <c r="A194" s="28"/>
      <c r="B194" s="133" t="s">
        <v>95</v>
      </c>
      <c r="C194" s="11"/>
      <c r="D194" s="11">
        <v>0</v>
      </c>
      <c r="E194" s="11"/>
      <c r="F194" s="11"/>
      <c r="G194" s="11"/>
      <c r="H194" s="11">
        <f>'[2]SOFA to end'!D198</f>
        <v>0</v>
      </c>
      <c r="I194" s="11"/>
      <c r="J194" s="11"/>
      <c r="K194" s="11"/>
      <c r="L194" s="104"/>
      <c r="M194"/>
    </row>
    <row r="195" spans="1:13" hidden="1">
      <c r="A195" s="28"/>
      <c r="B195" s="133" t="s">
        <v>60</v>
      </c>
      <c r="C195" s="11"/>
      <c r="D195" s="11">
        <v>0</v>
      </c>
      <c r="E195" s="11"/>
      <c r="F195" s="11"/>
      <c r="G195" s="11"/>
      <c r="H195" s="11">
        <f>'[2]SOFA to end'!D199</f>
        <v>0</v>
      </c>
      <c r="I195" s="11"/>
      <c r="J195" s="11"/>
      <c r="K195" s="11"/>
      <c r="L195" s="104"/>
      <c r="M195"/>
    </row>
    <row r="196" spans="1:13" hidden="1">
      <c r="A196" s="28"/>
      <c r="B196" s="133" t="s">
        <v>96</v>
      </c>
      <c r="C196" s="11"/>
      <c r="D196" s="11">
        <v>0</v>
      </c>
      <c r="E196" s="11"/>
      <c r="F196" s="11"/>
      <c r="G196" s="11"/>
      <c r="H196" s="11">
        <f>'[2]SOFA to end'!D200</f>
        <v>0</v>
      </c>
      <c r="I196" s="11"/>
      <c r="J196" s="11"/>
      <c r="K196" s="11"/>
      <c r="L196" s="104"/>
      <c r="M196"/>
    </row>
    <row r="197" spans="1:13">
      <c r="A197" s="28"/>
      <c r="B197" s="133"/>
      <c r="C197" s="11"/>
      <c r="D197" s="11"/>
      <c r="E197" s="11"/>
      <c r="F197" s="11"/>
      <c r="G197" s="11"/>
      <c r="H197" s="11"/>
      <c r="I197" s="11"/>
      <c r="J197" s="11"/>
      <c r="K197" s="11"/>
      <c r="L197" s="104"/>
      <c r="M197"/>
    </row>
    <row r="198" spans="1:13">
      <c r="A198" s="28"/>
      <c r="B198" s="133"/>
      <c r="C198" s="11"/>
      <c r="D198" s="11"/>
      <c r="E198" s="11"/>
      <c r="F198" s="11"/>
      <c r="G198" s="11"/>
      <c r="H198" s="11"/>
      <c r="I198" s="11"/>
      <c r="J198" s="11"/>
      <c r="K198" s="11"/>
      <c r="L198" s="104"/>
      <c r="M198"/>
    </row>
    <row r="199" spans="1:13" hidden="1">
      <c r="A199" s="28"/>
      <c r="B199" s="133" t="s">
        <v>97</v>
      </c>
      <c r="C199" s="11"/>
      <c r="D199" s="11">
        <v>0</v>
      </c>
      <c r="E199" s="11"/>
      <c r="F199" s="11"/>
      <c r="G199" s="11"/>
      <c r="H199" s="11">
        <f>'[2]SOFA to end'!D203</f>
        <v>0</v>
      </c>
      <c r="I199" s="11"/>
      <c r="J199" s="11"/>
      <c r="K199" s="11"/>
      <c r="L199" s="104"/>
      <c r="M199"/>
    </row>
    <row r="200" spans="1:13" hidden="1">
      <c r="A200" s="28"/>
      <c r="B200" s="133" t="s">
        <v>98</v>
      </c>
      <c r="C200" s="11"/>
      <c r="D200" s="11">
        <v>0</v>
      </c>
      <c r="E200" s="11"/>
      <c r="F200" s="11"/>
      <c r="G200" s="11"/>
      <c r="H200" s="11">
        <f>'[2]SOFA to end'!D204</f>
        <v>0</v>
      </c>
      <c r="I200" s="11"/>
      <c r="J200" s="11"/>
      <c r="K200" s="11"/>
      <c r="L200" s="104"/>
      <c r="M200"/>
    </row>
    <row r="201" spans="1:13" hidden="1">
      <c r="A201" s="28"/>
      <c r="B201" s="133" t="s">
        <v>99</v>
      </c>
      <c r="C201" s="11"/>
      <c r="D201" s="11">
        <v>0</v>
      </c>
      <c r="E201" s="11"/>
      <c r="F201" s="11"/>
      <c r="G201" s="11"/>
      <c r="H201" s="11">
        <f>'[2]SOFA to end'!D205</f>
        <v>0</v>
      </c>
      <c r="I201" s="11"/>
      <c r="J201" s="11"/>
      <c r="K201" s="11"/>
      <c r="L201" s="104"/>
      <c r="M201"/>
    </row>
    <row r="202" spans="1:13" hidden="1">
      <c r="A202" s="28"/>
      <c r="B202" s="133" t="s">
        <v>100</v>
      </c>
      <c r="C202" s="11"/>
      <c r="D202" s="11">
        <v>0</v>
      </c>
      <c r="E202" s="11"/>
      <c r="F202" s="11"/>
      <c r="G202" s="11"/>
      <c r="H202" s="11">
        <f>'[2]SOFA to end'!D206</f>
        <v>0</v>
      </c>
      <c r="I202" s="11"/>
      <c r="J202" s="19"/>
      <c r="K202" s="11"/>
      <c r="L202" s="104"/>
      <c r="M202"/>
    </row>
    <row r="203" spans="1:13" ht="17" thickBot="1">
      <c r="A203" s="28"/>
      <c r="B203" s="11"/>
      <c r="C203" s="11"/>
      <c r="D203" s="18">
        <f>SUM(D194:D202)</f>
        <v>0</v>
      </c>
      <c r="E203" s="11"/>
      <c r="F203" s="11"/>
      <c r="G203" s="11"/>
      <c r="H203" s="18">
        <f>SUM(H194:H202)</f>
        <v>0</v>
      </c>
      <c r="I203" s="11"/>
      <c r="J203" s="19"/>
      <c r="K203" s="11"/>
      <c r="L203" s="104"/>
    </row>
    <row r="204" spans="1:13" ht="20.25" customHeight="1" thickTop="1">
      <c r="A204" s="28"/>
      <c r="B204" s="104"/>
      <c r="C204" s="11"/>
      <c r="D204" s="11"/>
      <c r="E204" s="11"/>
      <c r="F204" s="11"/>
      <c r="G204" s="11"/>
      <c r="H204" s="11"/>
      <c r="I204" s="11"/>
      <c r="J204" s="19"/>
      <c r="K204" s="11"/>
      <c r="L204" s="104"/>
    </row>
    <row r="205" spans="1:13">
      <c r="A205" s="28"/>
      <c r="B205" s="104"/>
      <c r="C205" s="11"/>
      <c r="D205" s="11"/>
      <c r="E205" s="11"/>
      <c r="F205" s="11"/>
      <c r="G205" s="11"/>
      <c r="H205" s="11"/>
      <c r="I205" s="11"/>
      <c r="J205" s="19"/>
      <c r="K205" s="11"/>
      <c r="L205" s="104"/>
    </row>
    <row r="206" spans="1:13">
      <c r="A206" s="202"/>
      <c r="B206" s="202"/>
      <c r="C206" s="202"/>
      <c r="D206" s="202"/>
      <c r="E206" s="202"/>
      <c r="F206" s="202"/>
      <c r="G206" s="202"/>
      <c r="H206" s="202"/>
      <c r="I206" s="202"/>
      <c r="J206" s="202"/>
      <c r="K206" s="11"/>
      <c r="L206" s="104"/>
    </row>
    <row r="207" spans="1:13">
      <c r="A207" s="105"/>
      <c r="B207" s="104"/>
      <c r="C207" s="104"/>
      <c r="D207" s="104"/>
      <c r="E207" s="104"/>
      <c r="F207" s="104"/>
      <c r="G207" s="104"/>
      <c r="H207" s="104"/>
      <c r="I207" s="104"/>
      <c r="J207" s="104"/>
      <c r="K207" s="104"/>
      <c r="L207" s="104"/>
    </row>
    <row r="208" spans="1:13">
      <c r="A208" s="105"/>
      <c r="B208" s="104"/>
      <c r="C208" s="104"/>
      <c r="D208" s="104"/>
      <c r="E208" s="104"/>
      <c r="F208" s="104"/>
      <c r="G208" s="104"/>
      <c r="H208" s="104"/>
      <c r="I208" s="104"/>
      <c r="J208" s="104"/>
      <c r="K208" s="104"/>
      <c r="L208" s="104"/>
    </row>
    <row r="209" spans="1:12">
      <c r="A209" s="105"/>
      <c r="B209" s="104"/>
      <c r="C209" s="104"/>
      <c r="D209" s="104"/>
      <c r="E209" s="104"/>
      <c r="F209" s="104"/>
      <c r="G209" s="104"/>
      <c r="H209" s="104"/>
      <c r="I209" s="104"/>
      <c r="J209" s="104"/>
      <c r="K209" s="104"/>
      <c r="L209" s="104"/>
    </row>
    <row r="210" spans="1:12">
      <c r="A210" s="105"/>
      <c r="B210" s="104"/>
      <c r="C210" s="104"/>
      <c r="D210" s="104"/>
      <c r="E210" s="104"/>
      <c r="F210" s="104"/>
      <c r="G210" s="104"/>
      <c r="H210" s="104"/>
      <c r="I210" s="104"/>
      <c r="J210" s="104"/>
      <c r="K210" s="104"/>
      <c r="L210" s="104"/>
    </row>
    <row r="211" spans="1:12">
      <c r="A211" s="105"/>
      <c r="B211" s="104"/>
      <c r="C211" s="104"/>
      <c r="D211" s="104"/>
      <c r="E211" s="104"/>
      <c r="F211" s="104"/>
      <c r="G211" s="104"/>
      <c r="H211" s="104"/>
      <c r="I211" s="104"/>
      <c r="J211" s="104"/>
      <c r="K211" s="104"/>
      <c r="L211" s="104"/>
    </row>
    <row r="212" spans="1:12">
      <c r="A212" s="105"/>
      <c r="B212" s="104"/>
      <c r="C212" s="104"/>
      <c r="D212" s="104"/>
      <c r="E212" s="104"/>
      <c r="F212" s="104"/>
      <c r="G212" s="104"/>
      <c r="H212" s="104"/>
      <c r="I212" s="104"/>
      <c r="J212" s="104"/>
      <c r="K212" s="104"/>
      <c r="L212" s="104"/>
    </row>
    <row r="213" spans="1:12">
      <c r="A213" s="105"/>
      <c r="B213" s="104"/>
      <c r="C213" s="104"/>
      <c r="D213" s="104"/>
      <c r="E213" s="104"/>
      <c r="F213" s="104"/>
      <c r="G213" s="104"/>
      <c r="H213" s="104"/>
      <c r="I213" s="104"/>
      <c r="J213" s="104"/>
      <c r="K213" s="104"/>
      <c r="L213" s="104"/>
    </row>
    <row r="214" spans="1:12">
      <c r="A214" s="105"/>
      <c r="B214" s="104"/>
      <c r="C214" s="104"/>
      <c r="D214" s="104"/>
      <c r="E214" s="104"/>
      <c r="F214" s="104"/>
      <c r="G214" s="104"/>
      <c r="H214" s="104"/>
      <c r="I214" s="104"/>
      <c r="J214" s="104"/>
      <c r="K214" s="104"/>
      <c r="L214" s="104"/>
    </row>
    <row r="215" spans="1:12">
      <c r="A215" s="105"/>
      <c r="B215" s="104"/>
      <c r="C215" s="104"/>
      <c r="D215" s="104"/>
      <c r="E215" s="104"/>
      <c r="F215" s="104"/>
      <c r="G215" s="104"/>
      <c r="H215" s="104"/>
      <c r="I215" s="104"/>
      <c r="J215" s="104"/>
      <c r="K215" s="104"/>
      <c r="L215" s="104"/>
    </row>
    <row r="216" spans="1:12">
      <c r="A216" s="105"/>
      <c r="B216" s="104"/>
      <c r="C216" s="104"/>
      <c r="D216" s="104"/>
      <c r="E216" s="104"/>
      <c r="F216" s="104"/>
      <c r="G216" s="104"/>
      <c r="H216" s="104"/>
      <c r="I216" s="104"/>
      <c r="J216" s="104"/>
      <c r="K216" s="104"/>
      <c r="L216" s="104"/>
    </row>
    <row r="217" spans="1:12">
      <c r="A217" s="105"/>
      <c r="B217" s="104"/>
      <c r="C217" s="104"/>
      <c r="D217" s="104"/>
      <c r="E217" s="104"/>
      <c r="F217" s="104"/>
      <c r="G217" s="104"/>
      <c r="H217" s="104"/>
      <c r="I217" s="104"/>
      <c r="J217" s="104"/>
      <c r="K217" s="104"/>
      <c r="L217" s="104"/>
    </row>
    <row r="218" spans="1:12">
      <c r="A218" s="105"/>
      <c r="B218" s="104"/>
      <c r="C218" s="104"/>
      <c r="D218" s="104"/>
      <c r="E218" s="104"/>
      <c r="F218" s="104"/>
      <c r="G218" s="104"/>
      <c r="H218" s="104"/>
      <c r="I218" s="104"/>
      <c r="J218" s="104"/>
      <c r="K218" s="104"/>
      <c r="L218" s="104"/>
    </row>
    <row r="219" spans="1:12">
      <c r="A219" s="105"/>
      <c r="B219" s="104"/>
      <c r="C219" s="104"/>
      <c r="D219" s="104"/>
      <c r="E219" s="104"/>
      <c r="F219" s="104"/>
      <c r="G219" s="104"/>
      <c r="H219" s="104"/>
      <c r="I219" s="104"/>
      <c r="J219" s="104"/>
      <c r="K219" s="104"/>
      <c r="L219" s="104"/>
    </row>
    <row r="220" spans="1:12">
      <c r="A220" s="105"/>
      <c r="B220" s="104"/>
      <c r="C220" s="104"/>
      <c r="D220" s="104"/>
      <c r="E220" s="104"/>
      <c r="F220" s="104"/>
      <c r="G220" s="104"/>
      <c r="H220" s="104"/>
      <c r="I220" s="104"/>
      <c r="J220" s="104"/>
      <c r="K220" s="104"/>
      <c r="L220" s="104"/>
    </row>
    <row r="221" spans="1:12">
      <c r="A221" s="105"/>
      <c r="B221" s="104"/>
      <c r="C221" s="104"/>
      <c r="D221" s="104"/>
      <c r="E221" s="104"/>
      <c r="F221" s="104"/>
      <c r="G221" s="104"/>
      <c r="H221" s="104"/>
      <c r="I221" s="104"/>
      <c r="J221" s="104"/>
      <c r="K221" s="104"/>
      <c r="L221" s="104"/>
    </row>
    <row r="222" spans="1:12">
      <c r="A222" s="105"/>
      <c r="B222" s="104"/>
      <c r="C222" s="104"/>
      <c r="D222" s="104"/>
      <c r="E222" s="104"/>
      <c r="F222" s="104"/>
      <c r="G222" s="104"/>
      <c r="H222" s="104"/>
      <c r="I222" s="104"/>
      <c r="J222" s="104"/>
      <c r="K222" s="104"/>
      <c r="L222" s="104"/>
    </row>
    <row r="223" spans="1:12">
      <c r="A223" s="105"/>
      <c r="B223" s="104"/>
      <c r="C223" s="104"/>
      <c r="D223" s="104"/>
      <c r="E223" s="104"/>
      <c r="F223" s="104"/>
      <c r="G223" s="104"/>
      <c r="H223" s="104"/>
      <c r="I223" s="104"/>
      <c r="J223" s="104"/>
      <c r="K223" s="104"/>
      <c r="L223" s="104"/>
    </row>
    <row r="224" spans="1:12">
      <c r="A224" s="105"/>
      <c r="B224" s="104"/>
      <c r="C224" s="104"/>
      <c r="D224" s="104"/>
      <c r="E224" s="104"/>
      <c r="F224" s="104"/>
      <c r="G224" s="104"/>
      <c r="H224" s="104"/>
      <c r="I224" s="104"/>
      <c r="J224" s="104"/>
      <c r="K224" s="104"/>
      <c r="L224" s="104"/>
    </row>
    <row r="267" spans="4:12">
      <c r="D267" s="11"/>
      <c r="E267" s="11"/>
      <c r="F267" s="134"/>
      <c r="G267" s="11"/>
      <c r="H267" s="11"/>
      <c r="I267" s="11"/>
      <c r="J267" s="11"/>
      <c r="K267" s="11"/>
      <c r="L267" s="11"/>
    </row>
  </sheetData>
  <mergeCells count="23">
    <mergeCell ref="A206:J206"/>
    <mergeCell ref="F67:F68"/>
    <mergeCell ref="H67:H68"/>
    <mergeCell ref="J67:J68"/>
    <mergeCell ref="C174:C175"/>
    <mergeCell ref="B70:C70"/>
    <mergeCell ref="B121:L121"/>
    <mergeCell ref="B78:C78"/>
    <mergeCell ref="B84:C84"/>
    <mergeCell ref="D67:D68"/>
    <mergeCell ref="B122:L122"/>
    <mergeCell ref="B167:L169"/>
    <mergeCell ref="A148:L148"/>
    <mergeCell ref="A149:L149"/>
    <mergeCell ref="A33:C33"/>
    <mergeCell ref="D12:E12"/>
    <mergeCell ref="F12:G12"/>
    <mergeCell ref="H12:I12"/>
    <mergeCell ref="A21:B21"/>
    <mergeCell ref="A23:B23"/>
    <mergeCell ref="A26:B26"/>
    <mergeCell ref="A28:B28"/>
    <mergeCell ref="A30:B30"/>
  </mergeCells>
  <phoneticPr fontId="19" type="noConversion"/>
  <printOptions horizontalCentered="1"/>
  <pageMargins left="0.31496062992125984" right="0.31496062992125984" top="0.74803149606299213" bottom="0.74803149606299213" header="0.31496062992125984" footer="0.31496062992125984"/>
  <pageSetup paperSize="9" scale="75" firstPageNumber="8" fitToHeight="0" orientation="portrait" useFirstPageNumber="1" r:id="rId1"/>
  <headerFooter>
    <oddFooter>&amp;C&amp;12&amp;P</oddFooter>
  </headerFooter>
  <rowBreaks count="3" manualBreakCount="3">
    <brk id="63" max="11" man="1"/>
    <brk id="115" max="11" man="1"/>
    <brk id="149" max="11"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Front Sheet</vt:lpstr>
      <vt:lpstr>SOFA to end</vt:lpstr>
      <vt:lpstr>'Front Sheet'!Print_Area</vt:lpstr>
      <vt:lpstr>'SOFA to end'!Print_Area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Duthie</dc:creator>
  <cp:lastModifiedBy>Microsoft Office User</cp:lastModifiedBy>
  <cp:lastPrinted>2023-03-20T17:05:17Z</cp:lastPrinted>
  <dcterms:created xsi:type="dcterms:W3CDTF">2010-10-25T08:51:28Z</dcterms:created>
  <dcterms:modified xsi:type="dcterms:W3CDTF">2023-06-09T11:27:30Z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Jet Reports Function Literals">
    <vt:lpwstr>,	;	,	{	}	[@[{0}]]	1033</vt:lpwstr>
  </property>
</Properties>
</file>